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27795" windowHeight="11325"/>
  </bookViews>
  <sheets>
    <sheet name="край" sheetId="1" r:id="rId1"/>
  </sheets>
  <definedNames>
    <definedName name="_xlnm._FilterDatabase" localSheetId="0" hidden="1">край!$A$7:$V$184</definedName>
    <definedName name="_xlnm.Print_Titles" localSheetId="0">край!$A:$A,край!$5:$6</definedName>
    <definedName name="_xlnm.Print_Area" localSheetId="0">край!$A$1:$Q$183</definedName>
  </definedNames>
  <calcPr calcId="145621"/>
</workbook>
</file>

<file path=xl/calcChain.xml><?xml version="1.0" encoding="utf-8"?>
<calcChain xmlns="http://schemas.openxmlformats.org/spreadsheetml/2006/main">
  <c r="K184" i="1" l="1"/>
  <c r="S182" i="1"/>
  <c r="S115" i="1"/>
  <c r="U114" i="1"/>
  <c r="S66" i="1"/>
  <c r="S65" i="1"/>
  <c r="T57" i="1"/>
  <c r="T56" i="1"/>
  <c r="S53" i="1" l="1"/>
  <c r="R53" i="1"/>
  <c r="R58" i="1"/>
  <c r="S58" i="1"/>
  <c r="S88" i="1"/>
  <c r="R88" i="1"/>
  <c r="U111" i="1"/>
  <c r="T111" i="1"/>
  <c r="R111" i="1"/>
  <c r="R144" i="1"/>
  <c r="S144" i="1"/>
  <c r="S117" i="1"/>
  <c r="R117" i="1"/>
  <c r="U182" i="1"/>
  <c r="T182" i="1"/>
  <c r="R149" i="1"/>
  <c r="R182" i="1"/>
  <c r="S149" i="1"/>
  <c r="S165" i="1" l="1"/>
  <c r="R165" i="1"/>
  <c r="S153" i="1"/>
  <c r="R153" i="1"/>
  <c r="U105" i="1"/>
  <c r="T105" i="1"/>
  <c r="U131" i="1"/>
  <c r="T131" i="1"/>
  <c r="R131" i="1"/>
  <c r="S130" i="1"/>
  <c r="R130" i="1"/>
  <c r="R90" i="1"/>
  <c r="S90" i="1"/>
  <c r="S91" i="1"/>
  <c r="R91" i="1"/>
  <c r="S83" i="1"/>
  <c r="R83" i="1"/>
  <c r="R61" i="1"/>
  <c r="S61" i="1"/>
  <c r="U33" i="1"/>
  <c r="T33" i="1"/>
  <c r="R33" i="1"/>
  <c r="T53" i="1"/>
  <c r="U53" i="1"/>
  <c r="R121" i="1"/>
  <c r="S121" i="1"/>
  <c r="R108" i="1"/>
  <c r="S108" i="1"/>
  <c r="S143" i="1"/>
  <c r="R143" i="1"/>
  <c r="S128" i="1"/>
  <c r="R128" i="1"/>
  <c r="S26" i="1"/>
  <c r="R26" i="1"/>
  <c r="S40" i="1"/>
  <c r="R40" i="1"/>
  <c r="S52" i="1"/>
  <c r="R52" i="1"/>
  <c r="U21" i="1"/>
  <c r="R21" i="1"/>
  <c r="T21" i="1"/>
  <c r="U25" i="1"/>
  <c r="R25" i="1"/>
  <c r="T25" i="1"/>
  <c r="S171" i="1"/>
  <c r="R171" i="1"/>
  <c r="S154" i="1"/>
  <c r="R154" i="1"/>
  <c r="S150" i="1"/>
  <c r="R150" i="1"/>
  <c r="U109" i="1"/>
  <c r="T109" i="1"/>
  <c r="R109" i="1"/>
  <c r="S77" i="1"/>
  <c r="R77" i="1"/>
  <c r="R60" i="1"/>
  <c r="S60" i="1"/>
  <c r="S46" i="1"/>
  <c r="R46" i="1"/>
  <c r="R95" i="1"/>
  <c r="S95" i="1"/>
  <c r="U28" i="1"/>
  <c r="T28" i="1"/>
  <c r="R28" i="1"/>
  <c r="T38" i="1"/>
  <c r="R38" i="1"/>
  <c r="U38" i="1"/>
  <c r="U30" i="1"/>
  <c r="R30" i="1"/>
  <c r="T30" i="1"/>
  <c r="S51" i="1"/>
  <c r="R51" i="1"/>
  <c r="R50" i="1"/>
  <c r="S50" i="1"/>
  <c r="R34" i="1"/>
  <c r="S34" i="1"/>
  <c r="R94" i="1"/>
  <c r="S94" i="1"/>
  <c r="U144" i="1"/>
  <c r="T144" i="1"/>
  <c r="S89" i="1"/>
  <c r="R89" i="1"/>
  <c r="S81" i="1"/>
  <c r="R81" i="1"/>
  <c r="S82" i="1"/>
  <c r="R82" i="1"/>
  <c r="S159" i="1"/>
  <c r="R159" i="1"/>
  <c r="R156" i="1"/>
  <c r="S156" i="1"/>
  <c r="U117" i="1"/>
  <c r="T117" i="1"/>
  <c r="R106" i="1"/>
  <c r="U106" i="1"/>
  <c r="T106" i="1"/>
  <c r="S120" i="1"/>
  <c r="R120" i="1"/>
  <c r="S85" i="1"/>
  <c r="R85" i="1"/>
  <c r="U79" i="1"/>
  <c r="T79" i="1"/>
  <c r="R79" i="1"/>
  <c r="S43" i="1"/>
  <c r="R43" i="1"/>
  <c r="S67" i="1"/>
  <c r="R67" i="1"/>
  <c r="R29" i="1"/>
  <c r="S29" i="1"/>
  <c r="R49" i="1"/>
  <c r="S49" i="1"/>
  <c r="S45" i="1"/>
  <c r="R45" i="1"/>
  <c r="S74" i="1"/>
  <c r="R74" i="1"/>
  <c r="S93" i="1"/>
  <c r="R93" i="1"/>
  <c r="U80" i="1"/>
  <c r="T80" i="1"/>
  <c r="R80" i="1"/>
  <c r="R129" i="1"/>
  <c r="S129" i="1"/>
  <c r="S142" i="1"/>
  <c r="R142" i="1"/>
  <c r="U107" i="1"/>
  <c r="R107" i="1"/>
  <c r="T88" i="1"/>
  <c r="U88" i="1"/>
  <c r="S122" i="1"/>
  <c r="R122" i="1"/>
  <c r="R86" i="1"/>
  <c r="S86" i="1"/>
  <c r="U76" i="1"/>
  <c r="T76" i="1"/>
  <c r="R76" i="1"/>
  <c r="R78" i="1"/>
  <c r="S78" i="1"/>
  <c r="S96" i="1"/>
  <c r="R96" i="1"/>
  <c r="S20" i="1"/>
  <c r="R20" i="1"/>
  <c r="S37" i="1"/>
  <c r="R37" i="1"/>
  <c r="S47" i="1"/>
  <c r="R47" i="1"/>
  <c r="S179" i="1" l="1"/>
  <c r="R179" i="1"/>
  <c r="R48" i="1"/>
  <c r="S48" i="1"/>
  <c r="U83" i="1"/>
  <c r="T83" i="1"/>
  <c r="S178" i="1"/>
  <c r="R178" i="1"/>
  <c r="U47" i="1"/>
  <c r="T47" i="1"/>
  <c r="T96" i="1"/>
  <c r="U96" i="1"/>
  <c r="S125" i="1"/>
  <c r="R125" i="1"/>
  <c r="U82" i="1"/>
  <c r="T82" i="1"/>
  <c r="T94" i="1"/>
  <c r="U94" i="1"/>
  <c r="R31" i="1"/>
  <c r="S31" i="1"/>
  <c r="U95" i="1"/>
  <c r="T95" i="1"/>
  <c r="U150" i="1"/>
  <c r="T150" i="1"/>
  <c r="R42" i="1"/>
  <c r="S42" i="1"/>
  <c r="U143" i="1"/>
  <c r="T143" i="1"/>
  <c r="R132" i="1"/>
  <c r="S132" i="1"/>
  <c r="S17" i="1"/>
  <c r="R17" i="1"/>
  <c r="S118" i="1"/>
  <c r="R118" i="1"/>
  <c r="R41" i="1"/>
  <c r="S41" i="1"/>
  <c r="U86" i="1"/>
  <c r="T86" i="1"/>
  <c r="S183" i="1"/>
  <c r="R183" i="1"/>
  <c r="U129" i="1"/>
  <c r="T129" i="1"/>
  <c r="T32" i="1"/>
  <c r="U32" i="1"/>
  <c r="R32" i="1"/>
  <c r="S92" i="1"/>
  <c r="R92" i="1"/>
  <c r="U85" i="1"/>
  <c r="T85" i="1"/>
  <c r="R176" i="1"/>
  <c r="S176" i="1"/>
  <c r="R63" i="1"/>
  <c r="S63" i="1"/>
  <c r="R27" i="1"/>
  <c r="U27" i="1"/>
  <c r="T27" i="1"/>
  <c r="S127" i="1"/>
  <c r="R127" i="1"/>
  <c r="S151" i="1"/>
  <c r="R151" i="1"/>
  <c r="R160" i="1"/>
  <c r="S160" i="1"/>
  <c r="T52" i="1"/>
  <c r="U52" i="1"/>
  <c r="U108" i="1"/>
  <c r="T108" i="1"/>
  <c r="S152" i="1"/>
  <c r="R152" i="1"/>
  <c r="T37" i="1"/>
  <c r="U37" i="1"/>
  <c r="T20" i="1"/>
  <c r="U20" i="1"/>
  <c r="T122" i="1"/>
  <c r="U122" i="1"/>
  <c r="S119" i="1"/>
  <c r="R119" i="1"/>
  <c r="R103" i="1" s="1"/>
  <c r="U49" i="1"/>
  <c r="T49" i="1"/>
  <c r="T45" i="1"/>
  <c r="U45" i="1"/>
  <c r="S157" i="1"/>
  <c r="R157" i="1"/>
  <c r="U34" i="1"/>
  <c r="T34" i="1"/>
  <c r="U19" i="1"/>
  <c r="T19" i="1"/>
  <c r="R19" i="1"/>
  <c r="U128" i="1"/>
  <c r="T128" i="1"/>
  <c r="U91" i="1"/>
  <c r="T91" i="1"/>
  <c r="T130" i="1"/>
  <c r="U130" i="1"/>
  <c r="S172" i="1"/>
  <c r="R172" i="1"/>
  <c r="S180" i="1"/>
  <c r="R180" i="1"/>
  <c r="R69" i="1"/>
  <c r="S69" i="1"/>
  <c r="T51" i="1"/>
  <c r="U51" i="1"/>
  <c r="S140" i="1"/>
  <c r="R140" i="1"/>
  <c r="U120" i="1"/>
  <c r="T120" i="1"/>
  <c r="S138" i="1"/>
  <c r="R138" i="1"/>
  <c r="S166" i="1"/>
  <c r="R166" i="1"/>
  <c r="T22" i="1"/>
  <c r="R22" i="1"/>
  <c r="U22" i="1"/>
  <c r="U78" i="1"/>
  <c r="T78" i="1"/>
  <c r="T110" i="1"/>
  <c r="R110" i="1"/>
  <c r="U110" i="1"/>
  <c r="S112" i="1"/>
  <c r="R112" i="1"/>
  <c r="U142" i="1"/>
  <c r="T142" i="1"/>
  <c r="T81" i="1"/>
  <c r="U81" i="1"/>
  <c r="U46" i="1"/>
  <c r="T46" i="1"/>
  <c r="S175" i="1"/>
  <c r="R175" i="1"/>
  <c r="U121" i="1"/>
  <c r="T121" i="1"/>
  <c r="S181" i="1"/>
  <c r="R181" i="1"/>
  <c r="S141" i="1"/>
  <c r="R141" i="1"/>
  <c r="S161" i="1"/>
  <c r="R161" i="1"/>
  <c r="U165" i="1"/>
  <c r="T165" i="1"/>
  <c r="U113" i="1"/>
  <c r="R113" i="1"/>
  <c r="U74" i="1"/>
  <c r="T74" i="1"/>
  <c r="U89" i="1"/>
  <c r="T89" i="1"/>
  <c r="U40" i="1"/>
  <c r="T40" i="1"/>
  <c r="S75" i="1"/>
  <c r="R75" i="1"/>
  <c r="U93" i="1"/>
  <c r="T93" i="1"/>
  <c r="S155" i="1"/>
  <c r="R155" i="1"/>
  <c r="T29" i="1"/>
  <c r="U29" i="1"/>
  <c r="R54" i="1"/>
  <c r="S54" i="1"/>
  <c r="R24" i="1"/>
  <c r="S24" i="1"/>
  <c r="S62" i="1"/>
  <c r="R62" i="1"/>
  <c r="S59" i="1"/>
  <c r="R59" i="1"/>
  <c r="U43" i="1"/>
  <c r="T43" i="1"/>
  <c r="R100" i="1"/>
  <c r="S100" i="1"/>
  <c r="T100" i="1" s="1"/>
  <c r="T98" i="1" s="1"/>
  <c r="T97" i="1" s="1"/>
  <c r="U159" i="1"/>
  <c r="T159" i="1"/>
  <c r="S177" i="1"/>
  <c r="R177" i="1"/>
  <c r="U50" i="1"/>
  <c r="T50" i="1"/>
  <c r="R68" i="1"/>
  <c r="U68" i="1"/>
  <c r="T68" i="1"/>
  <c r="T39" i="1"/>
  <c r="U39" i="1"/>
  <c r="R39" i="1"/>
  <c r="R23" i="1"/>
  <c r="S23" i="1"/>
  <c r="S35" i="1"/>
  <c r="R35" i="1"/>
  <c r="R44" i="1"/>
  <c r="S44" i="1"/>
  <c r="T90" i="1"/>
  <c r="U90" i="1"/>
  <c r="U119" i="1" l="1"/>
  <c r="U103" i="1" s="1"/>
  <c r="T119" i="1"/>
  <c r="T103" i="1" s="1"/>
  <c r="S103" i="1"/>
  <c r="S174" i="1"/>
  <c r="S173" i="1" s="1"/>
  <c r="R174" i="1"/>
  <c r="R173" i="1" s="1"/>
  <c r="U151" i="1"/>
  <c r="T151" i="1"/>
  <c r="U92" i="1"/>
  <c r="T92" i="1"/>
  <c r="U41" i="1"/>
  <c r="T41" i="1"/>
  <c r="U125" i="1"/>
  <c r="T125" i="1"/>
  <c r="U23" i="1"/>
  <c r="T23" i="1"/>
  <c r="U75" i="1"/>
  <c r="T75" i="1"/>
  <c r="U112" i="1"/>
  <c r="T112" i="1"/>
  <c r="U166" i="1"/>
  <c r="T166" i="1"/>
  <c r="S87" i="1"/>
  <c r="R87" i="1"/>
  <c r="U132" i="1"/>
  <c r="T132" i="1"/>
  <c r="U42" i="1"/>
  <c r="T42" i="1"/>
  <c r="U24" i="1"/>
  <c r="T24" i="1"/>
  <c r="U181" i="1"/>
  <c r="T181" i="1"/>
  <c r="U48" i="1"/>
  <c r="T48" i="1"/>
  <c r="U138" i="1"/>
  <c r="T138" i="1"/>
  <c r="U140" i="1"/>
  <c r="T140" i="1"/>
  <c r="U152" i="1"/>
  <c r="T152" i="1"/>
  <c r="U160" i="1"/>
  <c r="T160" i="1"/>
  <c r="U44" i="1"/>
  <c r="T44" i="1"/>
  <c r="U161" i="1"/>
  <c r="U147" i="1" s="1"/>
  <c r="T161" i="1"/>
  <c r="T147" i="1" s="1"/>
  <c r="T180" i="1"/>
  <c r="U180" i="1"/>
  <c r="U35" i="1"/>
  <c r="T35" i="1"/>
  <c r="U54" i="1"/>
  <c r="T54" i="1"/>
  <c r="U141" i="1"/>
  <c r="T141" i="1"/>
  <c r="S84" i="1"/>
  <c r="R84" i="1"/>
  <c r="U17" i="1"/>
  <c r="T17" i="1"/>
  <c r="T178" i="1"/>
  <c r="U178" i="1"/>
  <c r="T127" i="1"/>
  <c r="U127" i="1"/>
  <c r="U118" i="1"/>
  <c r="T118" i="1"/>
  <c r="U31" i="1"/>
  <c r="T31" i="1"/>
  <c r="U179" i="1"/>
  <c r="T179" i="1"/>
  <c r="T168" i="1" l="1"/>
  <c r="T167" i="1" s="1"/>
  <c r="R72" i="1"/>
  <c r="U84" i="1"/>
  <c r="S72" i="1"/>
  <c r="T84" i="1"/>
  <c r="U168" i="1"/>
  <c r="U167" i="1" s="1"/>
  <c r="T87" i="1"/>
  <c r="U87" i="1"/>
  <c r="S164" i="1" l="1"/>
  <c r="R164" i="1"/>
  <c r="R163" i="1" s="1"/>
  <c r="R162" i="1" s="1"/>
  <c r="S135" i="1"/>
  <c r="R135" i="1"/>
  <c r="R134" i="1" s="1"/>
  <c r="R133" i="1" s="1"/>
  <c r="S104" i="1"/>
  <c r="R104" i="1"/>
  <c r="R102" i="1" s="1"/>
  <c r="R101" i="1" s="1"/>
  <c r="S148" i="1"/>
  <c r="R148" i="1"/>
  <c r="R146" i="1" s="1"/>
  <c r="S18" i="1"/>
  <c r="R18" i="1"/>
  <c r="R15" i="1" s="1"/>
  <c r="T72" i="1"/>
  <c r="U72" i="1"/>
  <c r="S158" i="1"/>
  <c r="S147" i="1" s="1"/>
  <c r="R158" i="1"/>
  <c r="R147" i="1" s="1"/>
  <c r="S99" i="1"/>
  <c r="R99" i="1"/>
  <c r="R98" i="1" s="1"/>
  <c r="R97" i="1" s="1"/>
  <c r="S73" i="1"/>
  <c r="R73" i="1"/>
  <c r="R71" i="1" s="1"/>
  <c r="R70" i="1" s="1"/>
  <c r="U135" i="1" l="1"/>
  <c r="U134" i="1" s="1"/>
  <c r="U133" i="1" s="1"/>
  <c r="S134" i="1"/>
  <c r="S133" i="1" s="1"/>
  <c r="T135" i="1"/>
  <c r="T134" i="1" s="1"/>
  <c r="T133" i="1" s="1"/>
  <c r="U18" i="1"/>
  <c r="U15" i="1" s="1"/>
  <c r="T18" i="1"/>
  <c r="T15" i="1" s="1"/>
  <c r="S15" i="1"/>
  <c r="S139" i="1"/>
  <c r="R139" i="1"/>
  <c r="R137" i="1" s="1"/>
  <c r="R136" i="1" s="1"/>
  <c r="U104" i="1"/>
  <c r="U102" i="1" s="1"/>
  <c r="U101" i="1" s="1"/>
  <c r="T104" i="1"/>
  <c r="T102" i="1" s="1"/>
  <c r="T101" i="1" s="1"/>
  <c r="S102" i="1"/>
  <c r="S101" i="1" s="1"/>
  <c r="S170" i="1"/>
  <c r="R170" i="1"/>
  <c r="R168" i="1" s="1"/>
  <c r="R167" i="1" s="1"/>
  <c r="S36" i="1"/>
  <c r="R36" i="1"/>
  <c r="R16" i="1" s="1"/>
  <c r="R14" i="1" s="1"/>
  <c r="S126" i="1"/>
  <c r="R126" i="1"/>
  <c r="R124" i="1" s="1"/>
  <c r="R123" i="1" s="1"/>
  <c r="R145" i="1"/>
  <c r="S163" i="1"/>
  <c r="S162" i="1" s="1"/>
  <c r="U164" i="1"/>
  <c r="U163" i="1" s="1"/>
  <c r="U162" i="1" s="1"/>
  <c r="T164" i="1"/>
  <c r="T163" i="1" s="1"/>
  <c r="T162" i="1" s="1"/>
  <c r="U73" i="1"/>
  <c r="U71" i="1" s="1"/>
  <c r="U70" i="1" s="1"/>
  <c r="S71" i="1"/>
  <c r="S70" i="1" s="1"/>
  <c r="T73" i="1"/>
  <c r="T71" i="1" s="1"/>
  <c r="T70" i="1" s="1"/>
  <c r="U148" i="1"/>
  <c r="U146" i="1" s="1"/>
  <c r="U145" i="1" s="1"/>
  <c r="T148" i="1"/>
  <c r="T146" i="1" s="1"/>
  <c r="T145" i="1" s="1"/>
  <c r="S146" i="1"/>
  <c r="S145" i="1" s="1"/>
  <c r="S98" i="1"/>
  <c r="S97" i="1" s="1"/>
  <c r="U99" i="1"/>
  <c r="U98" i="1" s="1"/>
  <c r="U97" i="1" s="1"/>
  <c r="R169" i="1" l="1"/>
  <c r="R9" i="1"/>
  <c r="U126" i="1"/>
  <c r="U124" i="1" s="1"/>
  <c r="U123" i="1" s="1"/>
  <c r="T126" i="1"/>
  <c r="T124" i="1" s="1"/>
  <c r="T123" i="1" s="1"/>
  <c r="S124" i="1"/>
  <c r="S123" i="1" s="1"/>
  <c r="R12" i="1"/>
  <c r="R13" i="1"/>
  <c r="R10" i="1"/>
  <c r="U36" i="1"/>
  <c r="U16" i="1" s="1"/>
  <c r="U14" i="1" s="1"/>
  <c r="T36" i="1"/>
  <c r="T16" i="1" s="1"/>
  <c r="S16" i="1"/>
  <c r="U139" i="1"/>
  <c r="U137" i="1" s="1"/>
  <c r="U136" i="1" s="1"/>
  <c r="T139" i="1"/>
  <c r="T137" i="1" s="1"/>
  <c r="T136" i="1" s="1"/>
  <c r="S137" i="1"/>
  <c r="S136" i="1" s="1"/>
  <c r="S169" i="1"/>
  <c r="S168" i="1"/>
  <c r="S167" i="1" s="1"/>
  <c r="R11" i="1" l="1"/>
  <c r="S13" i="1"/>
  <c r="S10" i="1"/>
  <c r="T13" i="1"/>
  <c r="T10" i="1"/>
  <c r="R8" i="1"/>
  <c r="U13" i="1"/>
  <c r="U10" i="1"/>
  <c r="U9" i="1"/>
  <c r="S12" i="1"/>
  <c r="U12" i="1"/>
  <c r="T9" i="1"/>
  <c r="T8" i="1" s="1"/>
  <c r="T12" i="1"/>
  <c r="T14" i="1"/>
  <c r="S9" i="1"/>
  <c r="S8" i="1" s="1"/>
  <c r="S14" i="1"/>
  <c r="U11" i="1" l="1"/>
  <c r="S11" i="1"/>
  <c r="U8" i="1"/>
  <c r="T11" i="1"/>
</calcChain>
</file>

<file path=xl/comments1.xml><?xml version="1.0" encoding="utf-8"?>
<comments xmlns="http://schemas.openxmlformats.org/spreadsheetml/2006/main">
  <authors>
    <author>Ольга В. Вильнер</author>
  </authors>
  <commentList>
    <comment ref="W125" authorId="0">
      <text>
        <r>
          <rPr>
            <b/>
            <sz val="9"/>
            <color indexed="81"/>
            <rFont val="Tahoma"/>
            <family val="2"/>
            <charset val="204"/>
          </rPr>
          <t>Ольга В. Вильнер:</t>
        </r>
        <r>
          <rPr>
            <sz val="9"/>
            <color indexed="81"/>
            <rFont val="Tahoma"/>
            <family val="2"/>
            <charset val="204"/>
          </rPr>
          <t xml:space="preserve">
с учетом хопперов 12 млн, МКК Филимоновский 8 договоров по автомобилям </t>
        </r>
      </text>
    </comment>
  </commentList>
</comments>
</file>

<file path=xl/sharedStrings.xml><?xml version="1.0" encoding="utf-8"?>
<sst xmlns="http://schemas.openxmlformats.org/spreadsheetml/2006/main" count="502" uniqueCount="256">
  <si>
    <t>Информация</t>
  </si>
  <si>
    <t>тыс. рублей</t>
  </si>
  <si>
    <t>Направление финансирования</t>
  </si>
  <si>
    <t>уровень бюджета</t>
  </si>
  <si>
    <t>КБК в 2021 году</t>
  </si>
  <si>
    <t xml:space="preserve">Закон края от 10.12.2020 № 10-4538 </t>
  </si>
  <si>
    <t>Изменение росписи расходов 15.02.2021</t>
  </si>
  <si>
    <t>Изменение росписи расходов 03.03.2021</t>
  </si>
  <si>
    <t>Закон края от 22.04.2021 №  11-4907</t>
  </si>
  <si>
    <t>Изменение ГП от 27.07.2021                      № 524-п</t>
  </si>
  <si>
    <t xml:space="preserve">Изменение ГП от 17.08.2021 № 557-п </t>
  </si>
  <si>
    <t>Кор-ка бюджета</t>
  </si>
  <si>
    <t>Начислено с начала года</t>
  </si>
  <si>
    <t>Начислено, но не перечислено получателям</t>
  </si>
  <si>
    <t>Остаток  средств бюджета после начисления</t>
  </si>
  <si>
    <t>Остаток  средств после начисления с учетом коррект-ки</t>
  </si>
  <si>
    <t xml:space="preserve">Потребность в средствах на год на </t>
  </si>
  <si>
    <t xml:space="preserve">Предлагаемые изменения </t>
  </si>
  <si>
    <t>Комментарии</t>
  </si>
  <si>
    <t>Сумма</t>
  </si>
  <si>
    <t xml:space="preserve">% исполнения </t>
  </si>
  <si>
    <t>% от кор-ки бюджета</t>
  </si>
  <si>
    <t>доп потребность (+)</t>
  </si>
  <si>
    <t>экономия       (-)</t>
  </si>
  <si>
    <t>Государственная программа края "Развитие сельского хозяйства и регулирование рынков сельскохозяйственной продукции, сырья и продовольствия"</t>
  </si>
  <si>
    <t>краевой бюджет</t>
  </si>
  <si>
    <t>01</t>
  </si>
  <si>
    <t>федеральный бюджет</t>
  </si>
  <si>
    <t>02</t>
  </si>
  <si>
    <t>Прямая поддержка отрасли</t>
  </si>
  <si>
    <t>1 Подпрограмма "Развитие отраслей агропромышленного комплекса"</t>
  </si>
  <si>
    <t>соф</t>
  </si>
  <si>
    <t>Субсидии на компенсацию части стоимости элитных и (или) репродукционных, и (или) гибридных семян сельскохозяйственных растений</t>
  </si>
  <si>
    <t>14 Б 00 21720</t>
  </si>
  <si>
    <t>Субсидии на  компенсацию части затрат на производство и реализацию сухого молока и (или) сыра полутвердого, и (или) сыра твердого</t>
  </si>
  <si>
    <t>14 Б 00 21730</t>
  </si>
  <si>
    <t>Субсидии на оказание несвязанной поддержки в области растениеводства государственным и муниципальным предприятиям, сельскохозяйственным товаропроизводителям</t>
  </si>
  <si>
    <t>14 Б 00 21880</t>
  </si>
  <si>
    <t>Субсидии на компенсацию части затрат на приобретение кормов для рыбы</t>
  </si>
  <si>
    <t>14 Б 00 22180</t>
  </si>
  <si>
    <t>Субсидии на компенсацию части затрат на производство и реализацию молока</t>
  </si>
  <si>
    <t>14 Б 00 24050</t>
  </si>
  <si>
    <t>в сентябре начислено 60,5 млн руб., на октябрь планируют 62,0 млн руб.</t>
  </si>
  <si>
    <t>Субсидии на  компенсацию части затрат на приобретение племенного материала разводимых пород, включенных в Государственный реестр селекционных достижений, допущенных к использованию</t>
  </si>
  <si>
    <t>14 Б 00 24220</t>
  </si>
  <si>
    <t>потребность расчитана исходя из плана племпокупки до конца года с расчетной суммой субсидии 14 407,8 тыс. рублей</t>
  </si>
  <si>
    <t>Субсидии на удешевление стоимости семени и жидкого азота, реализованных в крае для искусственного осеменения сельскохозяйственных животных</t>
  </si>
  <si>
    <t>14 Б 00 24240</t>
  </si>
  <si>
    <t>Субсидии на возмещение части  затрат на уплату процентов по кредитным договорам (договорам займа), заключенным с 1 января 2017 года на срок до 2 лет</t>
  </si>
  <si>
    <t>14 Б 00 24300</t>
  </si>
  <si>
    <t>Субсидии на компенсацию части затрат на содержание коров и нетелей крупного рогатого скота</t>
  </si>
  <si>
    <t>14 Б 00 24330</t>
  </si>
  <si>
    <t xml:space="preserve">Субсидии на возмещение части затрат, связанных с оказанием услуг по продвижению пищевых продуктов </t>
  </si>
  <si>
    <t>14 Б 00 24350</t>
  </si>
  <si>
    <t>Субсидии на компенсацию части затрат на производство и реализацию продукции птицеводства</t>
  </si>
  <si>
    <t>14 Б 00 24360</t>
  </si>
  <si>
    <t>неосвоение субсидии на яйцо 8 851,3 тыс. руб, субсидии на мясо птицы 7 117,2 тыс. руб.</t>
  </si>
  <si>
    <t>Субсидии на компенсацию части затрат на производство оригинальных и элитных семян зерновых и (или) зернобобовых культур</t>
  </si>
  <si>
    <t>14 Б 00 24390</t>
  </si>
  <si>
    <t>Субсидии на оказание поддержки производства продукции животноводства в районах Крайнего Севера</t>
  </si>
  <si>
    <t>14 Б 00 24450</t>
  </si>
  <si>
    <t>Субсидии на возмещение части затрат на проведение некорневой подкормки минеральными азотными удобрениями посевов озимой и яровой пшеницы</t>
  </si>
  <si>
    <t>14 Б 00 24460</t>
  </si>
  <si>
    <t>Гранты в форме субсидий сельскохозяйственным научным организациям на финансовое обеспечение затрат на развитие материально-технической базы, необходимой для реализации научных, научно-технических проектов и (или) на поддержку производства, и (или) на реализацию сельскохозяйственной продукции собственного производства</t>
  </si>
  <si>
    <t>14 Б 00 24470</t>
  </si>
  <si>
    <t>Субсидии на возмещение части затрат на производство органической продукции в области растениеводства, поставляемой на экспорт</t>
  </si>
  <si>
    <t>14 Б 00 24480</t>
  </si>
  <si>
    <t>Субсидии на компенсацию части затрат на производство и реализацию муки, и (или) крупы, и (или) макаронных изделий</t>
  </si>
  <si>
    <t>14 Б 00 24810</t>
  </si>
  <si>
    <t>Субсидии на возмещение части затрат, направленных на обеспечение прироста собственного производства зерновых, зернобобовых и масличных (за исключением рапса и сои) культур</t>
  </si>
  <si>
    <t>14 Б 00 R5021</t>
  </si>
  <si>
    <t>ожидается неосвоение 13 500 тыс. руб.</t>
  </si>
  <si>
    <t>Субсидии на возмещение части затрат, направленных на обеспечение прироста собственного производства молока</t>
  </si>
  <si>
    <t>согласно документам, представленным в мае за апрель, начисление произведено по k = 0,81052</t>
  </si>
  <si>
    <t>14 Б 00 R5022</t>
  </si>
  <si>
    <t>Cубсидии на возмещение части затрат на поддержку элитного семеноводства и на проведение агротехнических работ в области семеноводства сельскохозяйственных культур</t>
  </si>
  <si>
    <t>14 Б 00 R5081</t>
  </si>
  <si>
    <t>Cубсидии на возмещение части затрат на поддержку собственного производства молока</t>
  </si>
  <si>
    <t>14 Б 00 R5082</t>
  </si>
  <si>
    <t xml:space="preserve">Субсидии на возмещение части затрат на племенное маточное поголовье с/х животных, племенных быков-производителей  </t>
  </si>
  <si>
    <t>14 Б 00 R5083</t>
  </si>
  <si>
    <t>Субсидии на возмещение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t>
  </si>
  <si>
    <t>14 Б 00 R5084</t>
  </si>
  <si>
    <t>Субсидии на возмещение части затрат на уплату страховых премий, начисленных по договорам сельскохозяйственного страхования в области растениеводства, и (или) животноводства, и (или) товарной аквакультуры (товарного рыбоводства)</t>
  </si>
  <si>
    <t>14 Б 00 R5085</t>
  </si>
  <si>
    <t>Субсидии на возмещение части затрат на уплату страховых премий, начисленных по договорам сельскохозяйственного страхования в области растениеводства, и (или) животноводства, и (или) товарной аквакультуры (товарного рыбоводства) (Резервный фонд)</t>
  </si>
  <si>
    <t>14 Б 00 R508F</t>
  </si>
  <si>
    <t>Субсидии на возмещение части затрат, связанных с приобретением продовольственной пшеницы для производства муки</t>
  </si>
  <si>
    <t>14 Б 00 R6010</t>
  </si>
  <si>
    <t xml:space="preserve">Субсидии на возмещение  части затрат на реализацию произведенных и реализованных хлеба и хлебобулочных изделий </t>
  </si>
  <si>
    <t>14 Б 00 R6020</t>
  </si>
  <si>
    <t>Субсидии на возмещение части затрат на производство и реализацию зерновых культур</t>
  </si>
  <si>
    <t>14 Б 00 R3680</t>
  </si>
  <si>
    <t>Субсидии на возмещение части затрат, направленных на производство масличных культур</t>
  </si>
  <si>
    <t>14 Б Т2 52590</t>
  </si>
  <si>
    <t>2 Подпрограмма "Развитие малых форм хозяйствования и сельскохозяйственной кооперации"</t>
  </si>
  <si>
    <t xml:space="preserve">Cубсидии центру компетенций в сфере сельскохозяйственной кооперации и поддержки фермеров на финасовое обеспечение затрат, связанных с осуществлением его деятельности, с оказанием консультационных услуг </t>
  </si>
  <si>
    <t>14 5 00 22450</t>
  </si>
  <si>
    <t>Субсидии на возмещение части затрат на содержание коров молочного направления продуктивности, находящихся в собственности и (или) пользовании у граждан, ведущих личное подсобное хозяйство, являющихся членами сельскохозяйственного потребительского кооператива</t>
  </si>
  <si>
    <t>14 5 00 22460</t>
  </si>
  <si>
    <t xml:space="preserve">Субсидии на возмещение части затрат на приобретение племенных нетелей и (или) племенных коров, и (или) молодняка крупного рогатого скота для их последующей передачи в собственность граждан, ведущих личное подсобное хозяйство на территории края, являющихся членами сельскохозяйственного потребительского кооператива </t>
  </si>
  <si>
    <t>14 5 00 22470</t>
  </si>
  <si>
    <t>Субсидии на компенсацию части затрат, связанных с  закупом животноводческой продукции (молока, мяса свиней, мяса КРС) у граждан, ведущих ЛПХ на территории края</t>
  </si>
  <si>
    <t>14 5 00 22900</t>
  </si>
  <si>
    <t>за III кв запланировано выплатить субсиди 48,18 млн руб., за II кв текущего года выплачено 38,39 млн руб., за III кв 2020 года выплачено 42,95 млн руб.</t>
  </si>
  <si>
    <t>Субсидии на возмещение части затрат, связанных с закупкой продовольственной продукции</t>
  </si>
  <si>
    <t>14 5 00 22250</t>
  </si>
  <si>
    <t>Гранты в форме субсидий на финансовое обеспечение затрат на развитие несельскохозяйственных видов деятельности</t>
  </si>
  <si>
    <t>14 5 00 22920</t>
  </si>
  <si>
    <t>Субсидии крестьянским (фермерским) хозяйствам, сельскохозяйственным потребительским кооперативам и сельскохозяйственным потребительским кооперативам, образованным двумя и более сельскохозяйственными потребительскими кооперативами, зарегистрированными на территории края, на возмещение части затрат на уплату процентов по кредитам (займам), полученным на срок до 2 лет и до 8 лет</t>
  </si>
  <si>
    <t>14 5 00 22440</t>
  </si>
  <si>
    <t>Потребность расчитана по кредитам, принятым к субсидированию; по СППК "Агрофедерация" в 2021 году не планируется привлечение кредита</t>
  </si>
  <si>
    <t>Субсидии гражданам, ведущим личное подсобное хозяйство на территории края, на возмещение части затрат на уплату процентов по кредитам, полученным на срок до 5 лет</t>
  </si>
  <si>
    <t>14 5 00 24380</t>
  </si>
  <si>
    <t>Гранты в форме субсидий на финансовое обеспечение затрат на  развитие сельскохозяйственных потребительских кооперативов</t>
  </si>
  <si>
    <t>14 5 00 22480</t>
  </si>
  <si>
    <t>Гранты в форме субсидий главам крестьянских (фермерских) хозяйств или индивидуальным предпринимателям, являющимся сельскохозяйственными товаропроизводителями, на финансовое обеспечение затрат на развитие семейных ферм</t>
  </si>
  <si>
    <t>14 5 00 R5023</t>
  </si>
  <si>
    <t>Гранты в форме субсидий сельскохозяйственным потребительским кооперативам на финансовое обеспечение затрат на развитие материально-технической базы</t>
  </si>
  <si>
    <t>14 5 00 R5024</t>
  </si>
  <si>
    <t>Гранты в форме субсидий «Агростартап» крестьянским (фермерским) хозяйствам или индивидуальным предпринимателям, основным видом деятельности которых является производство или переработка сельскохозяйственной продукции, на финансовое обеспечение затрат, связанных с реализацией проекта создания и (или) развития хозяйства</t>
  </si>
  <si>
    <t>14 5 I5 54801</t>
  </si>
  <si>
    <t>Субсидии сельскохозяйственным потребительским кооперативам на возмещение части затрат, понесенных в текущем финансовом году</t>
  </si>
  <si>
    <t>14 5 I57 54802</t>
  </si>
  <si>
    <t>14 5 I5 54802</t>
  </si>
  <si>
    <t>Субсидии центру компетенций в сфере сельскохозяйственной кооперации и поддержки фермеров на финансовое обеспечение затрат, связанных с осуществлением деятельности</t>
  </si>
  <si>
    <t>14 5 I7 54803</t>
  </si>
  <si>
    <t>3 Подпрограмма "Обеспечение общих условий функционирования отраслей агропромышленного комплекса"</t>
  </si>
  <si>
    <r>
      <t xml:space="preserve">Расходы на проведение противоэпизоотических мероприятий, диагностических исследований инфекционных и инвазионных заболеваний животных, вынужденной и профилактической дезинфекции, дератизации, дезинсекции на территории края  </t>
    </r>
    <r>
      <rPr>
        <b/>
        <sz val="11"/>
        <color rgb="FF996633"/>
        <rFont val="Times New Roman"/>
        <family val="1"/>
        <charset val="204"/>
      </rPr>
      <t>(ветслужба)</t>
    </r>
  </si>
  <si>
    <t>14 В 00 22080</t>
  </si>
  <si>
    <r>
      <t xml:space="preserve">Расходы на закупку автотранспортных средств, мобильных вагончиков, мебели медицинской и офисной, специализированного оборудования, приборов, инвентаря и бытовой техники для оснащения мобильных вагончиков,  приборов и инструментов для проведения искусственного осеменения сельскохозяйственных животных </t>
    </r>
    <r>
      <rPr>
        <b/>
        <sz val="12"/>
        <color rgb="FF996633"/>
        <rFont val="Times New Roman"/>
        <family val="1"/>
        <charset val="204"/>
      </rPr>
      <t>(ветслужба)</t>
    </r>
  </si>
  <si>
    <t>14 В 00 24040</t>
  </si>
  <si>
    <t>4 Подпрограмма "Стимулирование инвестиционной деятельности в агропромышленном комплексе"</t>
  </si>
  <si>
    <t>Субсидии на компенсацию части затрат на выполнение инженерных изысканий и (или) на разработку проектной документации, и (или) проведение экспертизы проектной документации и строительство учебно-опытных животноводческих комплексов молочного направления, животноводческих объектов для содержания  быков-производителей или маралов</t>
  </si>
  <si>
    <t>14 Г 00 22350</t>
  </si>
  <si>
    <t>Субсидии на возмещение части затрат на уплату основного долга и затрат на уплату процентов по кредитным договорам, заключенным с 1 января 2020 года на срок до 4 лет</t>
  </si>
  <si>
    <t>14 Г 00 22790</t>
  </si>
  <si>
    <t xml:space="preserve">Субсидии на возмещение части затрат на уплату процентов по инвестиционным кредитам, полученным на срок до 10 лет </t>
  </si>
  <si>
    <t>14 Г 00 22820</t>
  </si>
  <si>
    <t>досрочное погашение кредитов</t>
  </si>
  <si>
    <t>Субсидии на компенсацию части затрат на строительство объектов животноводства, используемых для содержания и (или) убоя крупного рогатого скота, для хранения кормов (силоса, сенажа), для переработки, утилизации отходов животноводства (биогазовые установки), для обработки, очистки сточных вод, животноводческих стоков (водоочистные сооружения), объектов для переработки сельскохозяйственной продукции, объектов овощеводства, используемых для производства и (или) хранения овощей и (или) картофеля</t>
  </si>
  <si>
    <t>14 Г 00 22830</t>
  </si>
  <si>
    <t>Согласно представленным документам возможно просубсидировать только строительство корпусов, без оборудования</t>
  </si>
  <si>
    <t>Субсидии на возмещение части прямых понесенных затрат на создание и (или) модернизацию объектов агропромышленного комплекса, на приобретение племенного материала, специализированного и технологического оборудования, сельскохозяйственной техники, автомобильного транспорта, на подключение (технологическое присоединение) к сетям инженерно-технического обеспечения в рамках реализации приоритетных инвестиционных проектов в агропромышленном комплексе</t>
  </si>
  <si>
    <t>14 Г 00 22860</t>
  </si>
  <si>
    <t>Субсидии на возмещение части затрат на уплату процентов по  кредитным договорам (договорам займа), заключенным с 1 января 2017 года на срок от 2 до 15 лет</t>
  </si>
  <si>
    <t>14 Г 00 22890</t>
  </si>
  <si>
    <t>представлены к субсидированию 7 новых кредитных  договоров, заключенных в 2019-2020 годах</t>
  </si>
  <si>
    <t>Субсидии на возмещение части затрат на уплату процентов по инвестиционным кредитам (займам), полученным на строительство, реконструкцию и модернизацию животноводческих комплексов для содержания свиней на срок до 8 лет, а также инвестиционным кредитам (займам), полученным на строительство, реконструкцию и модернизацию животноводческих комплексов (ферм) для содержания крупного рогатого скота на срок до 15 лет</t>
  </si>
  <si>
    <t>14 Г 00 23100</t>
  </si>
  <si>
    <t>в связи с погашением основного долга по кредитным договорам</t>
  </si>
  <si>
    <t>Субсидии на возмещение части затрат на уплату процентов по инвестиционным кредитам (займам), полученным на срок до 8 лет, до 10 лет и до 15 лет</t>
  </si>
  <si>
    <t>14 Г 00 23110</t>
  </si>
  <si>
    <t>в связи с отказом МСХ от увеличения лимита финансирования на текущий год</t>
  </si>
  <si>
    <t>Субсидии на возмещение (финансовое обеспечение) части затрат на строительство заготовительных пунктов, включая затраты на приобретение технологического оборудования для переработки сельскохозяйственной, лесной продукции</t>
  </si>
  <si>
    <t>14 Г 00 23120</t>
  </si>
  <si>
    <t xml:space="preserve">Субсидии на возмещение части затрат на строительство и (или) реконструкцию животноводческих объектов для производства молока </t>
  </si>
  <si>
    <t>14 Г 00 23130</t>
  </si>
  <si>
    <t>На сегодняшний день нет информаци от отраслевого отдела о том, кто и когда планирует предоставить пакеты документов</t>
  </si>
  <si>
    <t>Субсидии на возмещение части прямых понесенных затрат на создание и (или) модернизацию объектов агропромышленного комплекса</t>
  </si>
  <si>
    <t>14 Г 00 R4720</t>
  </si>
  <si>
    <t>Субсидии на возмещение части затрат на уплату процентов по инвестиционным кредитам (займам) в агропромышленном комплексе</t>
  </si>
  <si>
    <t>14 Г 00 R4330</t>
  </si>
  <si>
    <t>Субсидии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</si>
  <si>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14 Г 00 R5260</t>
  </si>
  <si>
    <t>5 Подпрограмма "Техническая и технологическая модернизация"</t>
  </si>
  <si>
    <t>Субсидии на компенсацию части затрат, связанных с оплатой первоначального (авансового) лизингового взноса, произведенного с 1 января 2018 года по заключенным договорам лизинга (сублизинга)</t>
  </si>
  <si>
    <t>14 4 00 22310</t>
  </si>
  <si>
    <t>Субсидии на возмещение части затрат, связанных с приобретением оборудования для цифровизации и автоматизации процессов производства продукции растенивеводства и (или) животноводства и (или) программного обеспечения</t>
  </si>
  <si>
    <t>14 4 00 22320</t>
  </si>
  <si>
    <t>Расходы на приобретение изделий автомобильной промышленности, тракторов, сельскохозяйственных машин, оборудования и (или) линий, предназначенных для производства молочной продукции, и племенных сельскохозяйственных животных для передачи в федеральную собственность для нужд учреждений системы исполнения наказаний</t>
  </si>
  <si>
    <t>14 4 00 22330</t>
  </si>
  <si>
    <t>Субсидии на компенсацию части затрат, связанных с проведением капитального ремонта тракторов и (или) их агрегатов</t>
  </si>
  <si>
    <t>14 4 00 22360</t>
  </si>
  <si>
    <t>Субсидии на компенсацию части затрат, связанных с оплатой первоначального (авансового) лизингового взноса, очередных лизинговых или арендных платежей</t>
  </si>
  <si>
    <t>14 4 00 22800</t>
  </si>
  <si>
    <t>Субсидии на компенсацию части затрат, связанных с приобретением машин и оборудования для пищевой, перерабатывающей и элеваторной промышленности, модульных объектов,  сельскохозяйственных машин и оборудования для производства оригинальных и элитных семян сельскохозяйственных культур, оборудования для доения коров</t>
  </si>
  <si>
    <t>14 4 00 24510</t>
  </si>
  <si>
    <t>Субсидии на компенсацию части затрат на реализацию мероприятий, направленных на увеличение уровня напряжения в точке присоединения энергопринимающих устройств</t>
  </si>
  <si>
    <t>14 4 00 24520</t>
  </si>
  <si>
    <t>При устранении ООО Саянмолоко  всех замечаний и исключения из инвентарной карточки расходов, не включенных в смету</t>
  </si>
  <si>
    <t>Субсидии на компенсацию части затрат, связанных с приобретением новых тракторов и (или) новых самоходных зерноуборочных, и (или) самоходных кормоуборочных комбайнов, и (или) новых зерновых сушилок, и (или) новых посевных комплексов</t>
  </si>
  <si>
    <t>14 4 00 24530</t>
  </si>
  <si>
    <t>6 Подпрограмма "Развитие мелиорации земель сельскохозяйственного назначения"</t>
  </si>
  <si>
    <t>Субсидии на возмещение части затрат на проведение культуртехнических мероприятий</t>
  </si>
  <si>
    <t>14 А 00 24180</t>
  </si>
  <si>
    <t>7 Подпрограмма "Кадровое обеспечение агропромышленного комплекса"</t>
  </si>
  <si>
    <t>Оплата услуг по проведению лекций, семинаров, дополнительному профессиональному образованию работников сельскохозяйственных товаропроизводителей, вновь созданных сельскохозяйственных товаропроизводителей, организаций агропромышленного комплекса, государственных и муниципальных предприятий, преподавателей, мастеров производственного обучения сельскохозяйственных образовательных организаций и муниципальных служащих</t>
  </si>
  <si>
    <t>14 6 00 22520</t>
  </si>
  <si>
    <t xml:space="preserve">Социальные выплаты на обустройство молодым специалистам, молодым рабочим, гражданам </t>
  </si>
  <si>
    <t>14 6 00 22550</t>
  </si>
  <si>
    <t>Субсидии сельскохозяйственным товаропроизводителям, вновь созданным сельскохозяйственным товаропроизводителям на возмещение части затрат, связанных с выплатой заработной платы молодому специалисту, студентам, в случае их трудоустройства по срочному трудовому договору в период прохождения практической подготовки</t>
  </si>
  <si>
    <t>14 6 00 22560</t>
  </si>
  <si>
    <t xml:space="preserve">до конца года по принятым молодым специалистам планируется выплатить субсидии 21,16 млн руб. + молодые специалисты со стажем до 5 лет - 7,06 млн руб., итого 28 ,22 млн. руб. Проводится работа по студентам и новым молодым специалистам </t>
  </si>
  <si>
    <t>Субсидии сельскохозяйственным товаропроизводителям, вновь созданным сельскохозяйственным товаропроизводителям на компенсацию части затрат, связанных с дополнительным профессиональным образованием работников в организациях, осуществляющих образовательную деятельность по дополнительным профессиональным программам, расположенных на территории Российской Федерации</t>
  </si>
  <si>
    <t>14 6 00 22580</t>
  </si>
  <si>
    <t xml:space="preserve">Социальная выплата работникам сельскохозяйственных товаропроизводителей, вновь созданных сельскохозяйственных товаропроизводителей, сельскохозяйственных научных организаций на компенсацию затрат, связанных с получением ими высшего образования по очно-заочной, заочной форме обучения по специальности, направлению подготовки, соответствующим их трудовой функции </t>
  </si>
  <si>
    <t>14 6 00 24680</t>
  </si>
  <si>
    <r>
      <t xml:space="preserve">Гранты в форме субсидий общеобразовательным организациям на финансовое обеспечение затрат, связанных с реализацией образовательных программ в области агротехнического образования  в сетевой форме </t>
    </r>
    <r>
      <rPr>
        <sz val="12"/>
        <color theme="3" tint="0.39997558519241921"/>
        <rFont val="Times New Roman"/>
        <family val="1"/>
        <charset val="204"/>
      </rPr>
      <t>(минобразования края)</t>
    </r>
  </si>
  <si>
    <t>14 6 00 24670</t>
  </si>
  <si>
    <r>
      <t xml:space="preserve">Субсидии на цели, не связанные с финансовым обеспечением выполнения государственного задания на оказание государственных услуг (выполнение работ), профессиональным образовательным организациям, осуществляющим подготовку кадров по укрупненным группам профессий и специальностей «Сельское хозяйство и сельскохозяйственные науки», «Промышленная экология и биотехнологии», для приобретения минеральных удобрений, средств химической защиты растений, элитных семян, племенных телок и (или) нетелей молочного направления продуктивности, оленей, изделий автомобильной промышленности, тракторов, сельскохозяйственных машин и оборудования, оборудования технологического для легкой и пищевой промышленности, учебного и лабораторного оборудования, программного обеспечения, в целях укрепления их материально-технической базы </t>
    </r>
    <r>
      <rPr>
        <sz val="12"/>
        <color rgb="FF008080"/>
        <rFont val="Times New Roman"/>
        <family val="1"/>
        <charset val="204"/>
      </rPr>
      <t>(минобразования края)</t>
    </r>
  </si>
  <si>
    <t>14 6 00 22570</t>
  </si>
  <si>
    <t>7 Подпрограмма "Комплексное развитие сельских территорий"</t>
  </si>
  <si>
    <t>Социальные выплаты на строительство (приобретение) жилья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t>
  </si>
  <si>
    <t>14 7 00 22610</t>
  </si>
  <si>
    <t xml:space="preserve">Иные межбюджетные трансферты бюджетам муниципальных районов Красноярского края, реализующих муниципальные программы, направленные на развитие сельских территорий </t>
  </si>
  <si>
    <t>14 7 00 74110</t>
  </si>
  <si>
    <t>Субсидии сельскохозяйственным товаропроизводителям, за исключением граждан, ведущих ЛПХ, на возмещение части затрат на строительство жилья в сельской местности, предоставляемого по договорам найма жилого помещения гражданам, проживающим и работающим на селе либо изъявившим желание переехать на постоянное место жительства в сельскую местность и работать там</t>
  </si>
  <si>
    <t>14 7 00 22620</t>
  </si>
  <si>
    <t>Социальные выплаты гражданам, постоянно проживающим и работающим в государственных учреждениях ветеринарии края в сельской местности или в городах Крайнего Севера и приравненных к ним местностях, на строительство (приобретение) жилья</t>
  </si>
  <si>
    <t>14 7 00 22650</t>
  </si>
  <si>
    <t xml:space="preserve">Субсидии бюджетам муниципальных образований на предоставление социальных выплат гражданам, проживающим и работающим в сельской местности и являющимся участниками муниципальных программ (подпрограмм муниципальных программ), в том числе молодым семьям и молодым специалистам, проживающим и работающим на селе либо изъявившим желание переехать на постоянное место жительства в сельскую местность и работать там и являющимся участниками муниципальных программ (подпрограмм муниципальных программ), на строительство или приобретение жилья в сельской местности </t>
  </si>
  <si>
    <t>14 7 00 74530</t>
  </si>
  <si>
    <t>Субсидии на возмещение фактически понесенных затрат по заключенным с работниками ученическим договорам и по заключенным договорам о целевом обучении с гражданами Российской Федерации, проходящими профессиональное обучение</t>
  </si>
  <si>
    <t>14 7 00 R5761</t>
  </si>
  <si>
    <t>Субсидии на возмещение фактически понесенных затрат, связанных с оплатой труда и проживанием студентов - граждан Российской Федерации, профессионально обучающихся, привлеченных для прохождения производственной практики</t>
  </si>
  <si>
    <t>14 7 00 R5762</t>
  </si>
  <si>
    <t>Социальные выплаты на строительство (приобретение) жилья гражданам, проживающим на сельских территориях</t>
  </si>
  <si>
    <t>14 7 00 R5764</t>
  </si>
  <si>
    <t>8 Подпрограмма "Поддержка садоводства и огородничества"</t>
  </si>
  <si>
    <t>Гранты в форме субсидий некоммерческим товариществам на финансовое обеспечение затрат на реализацию программ развития инфраструктуры территорий некоммерческих товариществ</t>
  </si>
  <si>
    <t>14 Д 00 24400</t>
  </si>
  <si>
    <t>Гранты в форме субсидий некоммерческим товариществам на финансовое обеспечение затрат на приобретение оборудования, строительных материалов и (или) изделий для проведения работ по строительству, и (или) реконструкции, и (или) ремонту дорог и (или) объектов водоснабжения и (или) электросетевого хозяйства в пределах соответствующего некоммерческого товарищества</t>
  </si>
  <si>
    <t>14 Д 00 24420</t>
  </si>
  <si>
    <t>Субсидии бюджетам муниципальных образований края на строительство и (или) реконструкцию, и (или) ремонт  объектов электроснабжения, водоснабжения, находящихся в собственности муниципальных образований, для обеспечения подключения некоммерческих товариществ к источникам электроснабжения, водоснабжения</t>
  </si>
  <si>
    <t>14 Д 00 75750</t>
  </si>
  <si>
    <t>9 Подпрограмма "Обеспечение реализации Государственной программы"</t>
  </si>
  <si>
    <t>Руководство и управление в сфере установленных функций органов государственной власти, в том числе:</t>
  </si>
  <si>
    <t>министерство сельского хозяйства и торговли (грбс - 121)</t>
  </si>
  <si>
    <t>14 8 00 00210</t>
  </si>
  <si>
    <t>служба ветнадзора (грбс-120)</t>
  </si>
  <si>
    <t>служба гостехнадзора (грбс - 069)</t>
  </si>
  <si>
    <t>Обеспечение деятельности (оказание услуг) подведомственных учреждений, в том числе:</t>
  </si>
  <si>
    <t>Подведомственное учреждение (Центр ДИТО МСХ и ГТН (гостехнадзор))</t>
  </si>
  <si>
    <t>14 8 00 00610</t>
  </si>
  <si>
    <r>
      <rPr>
        <sz val="12"/>
        <rFont val="Times New Roman"/>
        <family val="1"/>
        <charset val="204"/>
      </rPr>
      <t>ветеринарная сеть</t>
    </r>
    <r>
      <rPr>
        <sz val="11"/>
        <rFont val="Times New Roman"/>
        <family val="1"/>
        <charset val="204"/>
      </rPr>
      <t xml:space="preserve"> (ветслужба)</t>
    </r>
  </si>
  <si>
    <r>
      <t>за счет приносящей доход предпринимательской  деятельности</t>
    </r>
    <r>
      <rPr>
        <sz val="11"/>
        <rFont val="Times New Roman"/>
        <family val="1"/>
        <charset val="204"/>
      </rPr>
      <t xml:space="preserve"> (ветслужба)</t>
    </r>
  </si>
  <si>
    <t>14 8 00 08100</t>
  </si>
  <si>
    <r>
      <t>за счет доходов от сдачи в аренду имущества</t>
    </r>
    <r>
      <rPr>
        <sz val="11"/>
        <rFont val="Times New Roman"/>
        <family val="1"/>
        <charset val="204"/>
      </rPr>
      <t xml:space="preserve"> (ветслужба)</t>
    </r>
  </si>
  <si>
    <t>14 8 00 07200</t>
  </si>
  <si>
    <t>Расходы на закупку электронно-вычислительной техники, оргтехники, сетевого и серверного оборудования, компьютерного программного обеспечения и услуг по его разработке, модификации, адаптации, тестированию, сопровождению (в том числе технической поддержки) для центрального узла информационного обеспечения агропромышленного комплекса и услуг по обучению специалистов, использующих программное обеспечение</t>
  </si>
  <si>
    <t>14 8 00 22710</t>
  </si>
  <si>
    <t>Расходы на организацию, проведение и участие в краевых, межрегиональных (зональных) и российских конкурсах, выставках, совещаниях и соревнованиях в агропромышленном комплексе</t>
  </si>
  <si>
    <t>14 8 00 22730</t>
  </si>
  <si>
    <t>Расходы на закупку услуг по изданию информационной литературы, производству и размещению информационной полиграфической продукции, освещению в средствах массовой информации состояния и развития агропромышленного комплекса края</t>
  </si>
  <si>
    <t>14 8 00 22740</t>
  </si>
  <si>
    <t>Субвенции бюджетам муниципальных образований на выполнение отдельных государственных полномочий по решению вопросов поддержки с/х производства</t>
  </si>
  <si>
    <t>14 8 00 75170</t>
  </si>
  <si>
    <t>Расходы на реализацию региональной программы Красноярского края "Обеспечение защиты прав потребителей"</t>
  </si>
  <si>
    <t>14 8 00 22720</t>
  </si>
  <si>
    <t xml:space="preserve">Субвенция бюджету Эвенкийского муниципального района на осуществление органами местного самоуправления отдельных государственных полномочий по лицензированию розничной продажи алкогольной продукции (в соответствии с Законом края от 7 февраля 2008 года N 4-1254) </t>
  </si>
  <si>
    <t>14 8 00 75120</t>
  </si>
  <si>
    <t>по состоянию на 01.10.2021</t>
  </si>
  <si>
    <t>Перечислено получателям на 01.10.2021</t>
  </si>
  <si>
    <t>План</t>
  </si>
  <si>
    <t xml:space="preserve">о финансировании Государственной программы Красноярского края «Развитие сельского хозяйства и регулирование рынков сельскохозяйственной продукции, сырья и продовольствия»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</si>
</sst>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00000"/>
    <numFmt numFmtId="166" formatCode="?"/>
    <numFmt numFmtId="167" formatCode="#,##0.000"/>
    <numFmt numFmtId="168" formatCode="#,##0.00000"/>
    <numFmt numFmtId="169" formatCode="#,##0.0000"/>
    <numFmt numFmtId="170" formatCode="_-* #,##0.00_р_._-;\-* #,##0.00_р_._-;_-* &quot;-&quot;??_р_._-;_-@_-"/>
  </numFmts>
  <fonts count="30" x14ac:knownFonts="1">
    <font>
      <sz val="10"/>
      <name val="Arial Cyr"/>
      <charset val="204"/>
    </font>
    <font>
      <sz val="11"/>
      <color theme="1"/>
      <name val="Calibri"/>
      <family val="2"/>
      <charset val="204"/>
      <scheme val="minor"/>
    </font>
    <font>
      <sz val="10"/>
      <name val="Arial Cyr"/>
      <charset val="204"/>
    </font>
    <font>
      <b/>
      <sz val="14"/>
      <name val="Times New Roman"/>
      <family val="1"/>
      <charset val="204"/>
    </font>
    <font>
      <sz val="12"/>
      <name val="Times New Roman"/>
      <family val="1"/>
      <charset val="204"/>
    </font>
    <font>
      <b/>
      <sz val="12"/>
      <name val="Times New Roman"/>
      <family val="1"/>
      <charset val="204"/>
    </font>
    <font>
      <sz val="10"/>
      <name val="Times New Roman"/>
      <family val="1"/>
      <charset val="204"/>
    </font>
    <font>
      <sz val="11"/>
      <name val="Times New Roman"/>
      <family val="1"/>
      <charset val="204"/>
    </font>
    <font>
      <b/>
      <i/>
      <sz val="12"/>
      <color indexed="10"/>
      <name val="Times New Roman"/>
      <family val="1"/>
      <charset val="204"/>
    </font>
    <font>
      <b/>
      <sz val="11"/>
      <name val="Times New Roman"/>
      <family val="1"/>
      <charset val="204"/>
    </font>
    <font>
      <b/>
      <sz val="12"/>
      <color rgb="FFFF0000"/>
      <name val="Times New Roman"/>
      <family val="1"/>
      <charset val="204"/>
    </font>
    <font>
      <b/>
      <i/>
      <sz val="12"/>
      <color rgb="FF0070C0"/>
      <name val="Times New Roman"/>
      <family val="1"/>
      <charset val="204"/>
    </font>
    <font>
      <b/>
      <sz val="12"/>
      <color rgb="FF0070C0"/>
      <name val="Times New Roman"/>
      <family val="1"/>
      <charset val="204"/>
    </font>
    <font>
      <b/>
      <i/>
      <sz val="11"/>
      <color rgb="FF0070C0"/>
      <name val="Times New Roman"/>
      <family val="1"/>
      <charset val="204"/>
    </font>
    <font>
      <b/>
      <i/>
      <sz val="12"/>
      <name val="Times New Roman"/>
      <family val="1"/>
      <charset val="204"/>
    </font>
    <font>
      <i/>
      <sz val="12"/>
      <color rgb="FF0070C0"/>
      <name val="Times New Roman"/>
      <family val="1"/>
      <charset val="204"/>
    </font>
    <font>
      <sz val="12"/>
      <color rgb="FF0070C0"/>
      <name val="Times New Roman"/>
      <family val="1"/>
      <charset val="204"/>
    </font>
    <font>
      <b/>
      <i/>
      <sz val="12"/>
      <color rgb="FFFF0000"/>
      <name val="Times New Roman"/>
      <family val="1"/>
      <charset val="204"/>
    </font>
    <font>
      <sz val="12"/>
      <color rgb="FF66FF33"/>
      <name val="Times New Roman"/>
      <family val="1"/>
      <charset val="204"/>
    </font>
    <font>
      <sz val="10"/>
      <name val="Arial"/>
      <family val="2"/>
      <charset val="204"/>
    </font>
    <font>
      <sz val="8"/>
      <name val="Arial Cyr"/>
    </font>
    <font>
      <b/>
      <sz val="11"/>
      <color rgb="FF996633"/>
      <name val="Times New Roman"/>
      <family val="1"/>
      <charset val="204"/>
    </font>
    <font>
      <b/>
      <sz val="12"/>
      <color rgb="FF996633"/>
      <name val="Times New Roman"/>
      <family val="1"/>
      <charset val="204"/>
    </font>
    <font>
      <sz val="12"/>
      <color indexed="8"/>
      <name val="Times New Roman"/>
      <family val="1"/>
      <charset val="204"/>
    </font>
    <font>
      <sz val="12"/>
      <color theme="3" tint="0.39997558519241921"/>
      <name val="Times New Roman"/>
      <family val="1"/>
      <charset val="204"/>
    </font>
    <font>
      <sz val="12"/>
      <color rgb="FF008080"/>
      <name val="Times New Roman"/>
      <family val="1"/>
      <charset val="204"/>
    </font>
    <font>
      <i/>
      <sz val="12"/>
      <name val="Times New Roman"/>
      <family val="1"/>
      <charset val="204"/>
    </font>
    <font>
      <i/>
      <sz val="11"/>
      <name val="Times New Roman"/>
      <family val="1"/>
      <charset val="204"/>
    </font>
    <font>
      <b/>
      <sz val="9"/>
      <color indexed="81"/>
      <name val="Tahoma"/>
      <family val="2"/>
      <charset val="204"/>
    </font>
    <font>
      <sz val="9"/>
      <color indexed="81"/>
      <name val="Tahoma"/>
      <family val="2"/>
      <charset val="204"/>
    </font>
  </fonts>
  <fills count="11">
    <fill>
      <patternFill patternType="none"/>
    </fill>
    <fill>
      <patternFill patternType="gray125"/>
    </fill>
    <fill>
      <patternFill patternType="solid">
        <fgColor rgb="FFCCCCFF"/>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rgb="FFFF9966"/>
        <bgColor indexed="64"/>
      </patternFill>
    </fill>
    <fill>
      <patternFill patternType="solid">
        <fgColor rgb="FFFFCCFF"/>
        <bgColor indexed="64"/>
      </patternFill>
    </fill>
    <fill>
      <patternFill patternType="solid">
        <fgColor theme="8" tint="0.39997558519241921"/>
        <bgColor indexed="64"/>
      </patternFill>
    </fill>
    <fill>
      <patternFill patternType="solid">
        <fgColor rgb="FF99FF3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6">
    <xf numFmtId="0" fontId="0" fillId="0" borderId="0"/>
    <xf numFmtId="0" fontId="19" fillId="0" borderId="0"/>
    <xf numFmtId="0" fontId="2" fillId="0" borderId="0"/>
    <xf numFmtId="0" fontId="2" fillId="0" borderId="0"/>
    <xf numFmtId="0" fontId="1" fillId="0" borderId="0"/>
    <xf numFmtId="170" fontId="2" fillId="0" borderId="0" applyFont="0" applyFill="0" applyBorder="0" applyAlignment="0" applyProtection="0"/>
  </cellStyleXfs>
  <cellXfs count="169">
    <xf numFmtId="0" fontId="0" fillId="0" borderId="0" xfId="0"/>
    <xf numFmtId="0" fontId="4" fillId="0" borderId="0" xfId="0" applyFont="1" applyAlignment="1">
      <alignment vertical="top"/>
    </xf>
    <xf numFmtId="0" fontId="3" fillId="0" borderId="0" xfId="0" applyFont="1" applyFill="1" applyAlignment="1">
      <alignment vertical="top" wrapText="1"/>
    </xf>
    <xf numFmtId="14" fontId="5" fillId="0" borderId="0" xfId="0" applyNumberFormat="1" applyFont="1" applyFill="1" applyAlignment="1">
      <alignment vertical="top" wrapText="1"/>
    </xf>
    <xf numFmtId="0" fontId="4" fillId="0" borderId="0" xfId="0" applyFont="1" applyFill="1" applyBorder="1" applyAlignment="1">
      <alignment horizontal="center" vertical="top" wrapText="1"/>
    </xf>
    <xf numFmtId="164" fontId="4" fillId="0" borderId="0" xfId="0" applyNumberFormat="1" applyFont="1" applyFill="1" applyBorder="1" applyAlignment="1">
      <alignment horizontal="center" vertical="top" wrapText="1"/>
    </xf>
    <xf numFmtId="164" fontId="6" fillId="0" borderId="0" xfId="0" applyNumberFormat="1" applyFont="1" applyFill="1" applyBorder="1" applyAlignment="1">
      <alignment horizontal="center" vertical="top" wrapText="1"/>
    </xf>
    <xf numFmtId="4" fontId="4" fillId="0" borderId="0" xfId="0" applyNumberFormat="1" applyFont="1" applyFill="1" applyAlignment="1">
      <alignment vertical="top"/>
    </xf>
    <xf numFmtId="4" fontId="4" fillId="0" borderId="0" xfId="0" applyNumberFormat="1" applyFont="1" applyFill="1" applyAlignment="1">
      <alignment horizontal="right" vertical="top"/>
    </xf>
    <xf numFmtId="0" fontId="4" fillId="0" borderId="0" xfId="0" applyFont="1" applyFill="1" applyAlignment="1">
      <alignment vertical="top"/>
    </xf>
    <xf numFmtId="0" fontId="7" fillId="0" borderId="0" xfId="0" applyFont="1" applyFill="1" applyAlignment="1">
      <alignment horizontal="right" vertical="top"/>
    </xf>
    <xf numFmtId="0" fontId="4" fillId="0" borderId="0" xfId="0" applyFont="1" applyAlignment="1">
      <alignment horizontal="center" vertical="top"/>
    </xf>
    <xf numFmtId="165"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164" fontId="4"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4" fontId="4" fillId="0" borderId="1" xfId="0" applyNumberFormat="1" applyFont="1" applyFill="1" applyBorder="1" applyAlignment="1">
      <alignment horizontal="center" vertical="top" wrapText="1"/>
    </xf>
    <xf numFmtId="0" fontId="4" fillId="0" borderId="1" xfId="0" applyFont="1" applyBorder="1" applyAlignment="1">
      <alignment vertical="top"/>
    </xf>
    <xf numFmtId="0" fontId="8" fillId="3" borderId="1" xfId="0" applyFont="1" applyFill="1" applyBorder="1" applyAlignment="1">
      <alignment horizontal="left" vertical="top" wrapText="1"/>
    </xf>
    <xf numFmtId="0" fontId="8" fillId="3" borderId="1" xfId="0" applyFont="1" applyFill="1" applyBorder="1" applyAlignment="1">
      <alignment horizontal="center" vertical="top" wrapText="1"/>
    </xf>
    <xf numFmtId="4" fontId="9" fillId="3" borderId="1" xfId="0" applyNumberFormat="1" applyFont="1" applyFill="1" applyBorder="1" applyAlignment="1">
      <alignment horizontal="right" vertical="center" wrapText="1"/>
    </xf>
    <xf numFmtId="4" fontId="10" fillId="3" borderId="1" xfId="0" applyNumberFormat="1" applyFont="1" applyFill="1" applyBorder="1" applyAlignment="1">
      <alignment horizontal="right" vertical="center" wrapText="1"/>
    </xf>
    <xf numFmtId="0" fontId="5" fillId="0" borderId="1" xfId="0" applyFont="1" applyFill="1" applyBorder="1" applyAlignment="1">
      <alignment vertical="top"/>
    </xf>
    <xf numFmtId="0" fontId="5" fillId="0" borderId="0" xfId="0" applyFont="1" applyFill="1" applyAlignment="1">
      <alignment vertical="top"/>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vertical="top"/>
    </xf>
    <xf numFmtId="4" fontId="13" fillId="0" borderId="1" xfId="0" applyNumberFormat="1" applyFont="1" applyFill="1" applyBorder="1" applyAlignment="1">
      <alignment horizontal="right" vertical="top" wrapText="1"/>
    </xf>
    <xf numFmtId="4" fontId="11" fillId="0" borderId="1" xfId="0" applyNumberFormat="1" applyFont="1" applyFill="1" applyBorder="1" applyAlignment="1">
      <alignment horizontal="right" vertical="top" wrapText="1"/>
    </xf>
    <xf numFmtId="0" fontId="14" fillId="0" borderId="0" xfId="0" applyFont="1" applyFill="1" applyAlignment="1">
      <alignment vertical="top"/>
    </xf>
    <xf numFmtId="4" fontId="14" fillId="0" borderId="0" xfId="0" applyNumberFormat="1" applyFont="1" applyFill="1" applyAlignment="1">
      <alignment vertical="top"/>
    </xf>
    <xf numFmtId="0" fontId="8" fillId="4" borderId="1" xfId="0" applyFont="1" applyFill="1" applyBorder="1" applyAlignment="1">
      <alignment horizontal="left" vertical="top" wrapText="1"/>
    </xf>
    <xf numFmtId="49" fontId="12" fillId="4" borderId="1" xfId="0" applyNumberFormat="1" applyFont="1" applyFill="1" applyBorder="1" applyAlignment="1">
      <alignment horizontal="center" vertical="top"/>
    </xf>
    <xf numFmtId="4" fontId="13" fillId="4" borderId="1" xfId="0" applyNumberFormat="1" applyFont="1" applyFill="1" applyBorder="1" applyAlignment="1">
      <alignment horizontal="right" wrapText="1"/>
    </xf>
    <xf numFmtId="4" fontId="10" fillId="4" borderId="1" xfId="0" applyNumberFormat="1" applyFont="1" applyFill="1" applyBorder="1" applyAlignment="1">
      <alignment horizontal="right" wrapText="1"/>
    </xf>
    <xf numFmtId="4" fontId="10" fillId="0" borderId="1" xfId="0" applyNumberFormat="1" applyFont="1" applyFill="1" applyBorder="1" applyAlignment="1">
      <alignment horizontal="right" wrapText="1"/>
    </xf>
    <xf numFmtId="4" fontId="10" fillId="4" borderId="1" xfId="0" applyNumberFormat="1" applyFont="1" applyFill="1" applyBorder="1" applyAlignment="1">
      <alignment horizontal="right" vertical="top" wrapText="1"/>
    </xf>
    <xf numFmtId="0" fontId="15" fillId="0" borderId="1" xfId="0" applyFont="1" applyFill="1" applyBorder="1" applyAlignment="1">
      <alignment horizontal="left" vertical="top" wrapText="1"/>
    </xf>
    <xf numFmtId="4" fontId="13" fillId="0" borderId="1" xfId="0" applyNumberFormat="1" applyFont="1" applyFill="1" applyBorder="1" applyAlignment="1">
      <alignment horizontal="right" wrapText="1"/>
    </xf>
    <xf numFmtId="4" fontId="11" fillId="0" borderId="1" xfId="0" applyNumberFormat="1" applyFont="1" applyFill="1" applyBorder="1" applyAlignment="1">
      <alignment horizontal="right" wrapText="1"/>
    </xf>
    <xf numFmtId="0" fontId="10" fillId="0" borderId="1" xfId="0" applyFont="1" applyFill="1" applyBorder="1" applyAlignment="1">
      <alignment horizontal="left" vertical="top" wrapText="1"/>
    </xf>
    <xf numFmtId="49" fontId="4" fillId="5" borderId="1" xfId="0" applyNumberFormat="1" applyFont="1" applyFill="1" applyBorder="1" applyAlignment="1">
      <alignment horizontal="center" vertical="top"/>
    </xf>
    <xf numFmtId="4" fontId="10" fillId="0" borderId="1" xfId="0" applyNumberFormat="1" applyFont="1" applyFill="1" applyBorder="1" applyAlignment="1">
      <alignment horizontal="right" vertical="top" wrapText="1"/>
    </xf>
    <xf numFmtId="4" fontId="10" fillId="0" borderId="1" xfId="0" applyNumberFormat="1" applyFont="1" applyBorder="1" applyAlignment="1">
      <alignment vertical="top"/>
    </xf>
    <xf numFmtId="0" fontId="10" fillId="0" borderId="0" xfId="0" applyFont="1" applyAlignment="1">
      <alignment vertical="top"/>
    </xf>
    <xf numFmtId="49" fontId="16" fillId="0" borderId="1" xfId="0" applyNumberFormat="1" applyFont="1" applyFill="1" applyBorder="1" applyAlignment="1">
      <alignment horizontal="center" vertical="top"/>
    </xf>
    <xf numFmtId="0" fontId="17" fillId="0" borderId="1" xfId="0" applyFont="1" applyBorder="1" applyAlignment="1">
      <alignment vertical="top"/>
    </xf>
    <xf numFmtId="0" fontId="17" fillId="0" borderId="0" xfId="0" applyFont="1" applyAlignment="1">
      <alignment vertical="top"/>
    </xf>
    <xf numFmtId="166"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lignment horizontal="center" vertical="top"/>
    </xf>
    <xf numFmtId="0" fontId="4" fillId="0" borderId="1" xfId="0" applyNumberFormat="1" applyFont="1" applyFill="1" applyBorder="1" applyAlignment="1">
      <alignment horizontal="center"/>
    </xf>
    <xf numFmtId="4" fontId="4" fillId="0" borderId="1" xfId="0" applyNumberFormat="1" applyFont="1" applyFill="1" applyBorder="1" applyAlignment="1">
      <alignment horizontal="right"/>
    </xf>
    <xf numFmtId="4" fontId="4" fillId="0" borderId="3" xfId="0" applyNumberFormat="1" applyFont="1" applyFill="1" applyBorder="1" applyAlignment="1">
      <alignment horizontal="right" wrapText="1"/>
    </xf>
    <xf numFmtId="4" fontId="4" fillId="2" borderId="3" xfId="0" applyNumberFormat="1" applyFont="1" applyFill="1" applyBorder="1" applyAlignment="1">
      <alignment horizontal="right" wrapText="1"/>
    </xf>
    <xf numFmtId="4" fontId="4" fillId="0" borderId="1" xfId="0" applyNumberFormat="1" applyFont="1" applyFill="1" applyBorder="1" applyAlignment="1">
      <alignment horizontal="right" wrapText="1"/>
    </xf>
    <xf numFmtId="164" fontId="4" fillId="0" borderId="1" xfId="0" applyNumberFormat="1" applyFont="1" applyBorder="1" applyAlignment="1"/>
    <xf numFmtId="4" fontId="4" fillId="0" borderId="1" xfId="0" applyNumberFormat="1" applyFont="1" applyFill="1" applyBorder="1" applyAlignment="1"/>
    <xf numFmtId="0" fontId="4" fillId="0" borderId="1" xfId="0" applyNumberFormat="1" applyFont="1" applyFill="1" applyBorder="1" applyAlignment="1">
      <alignment horizontal="left" vertical="top" wrapText="1"/>
    </xf>
    <xf numFmtId="167" fontId="4" fillId="0" borderId="1" xfId="0" applyNumberFormat="1" applyFont="1" applyFill="1" applyBorder="1" applyAlignment="1">
      <alignment horizontal="right" wrapText="1"/>
    </xf>
    <xf numFmtId="49" fontId="4" fillId="0" borderId="1" xfId="0" applyNumberFormat="1" applyFont="1" applyFill="1" applyBorder="1" applyAlignment="1">
      <alignment horizontal="left" vertical="top" wrapText="1"/>
    </xf>
    <xf numFmtId="4" fontId="4" fillId="6" borderId="3" xfId="0" applyNumberFormat="1" applyFont="1" applyFill="1" applyBorder="1" applyAlignment="1">
      <alignment horizontal="right" wrapText="1"/>
    </xf>
    <xf numFmtId="164" fontId="18" fillId="0" borderId="1" xfId="0" applyNumberFormat="1" applyFont="1" applyFill="1" applyBorder="1" applyAlignment="1"/>
    <xf numFmtId="4" fontId="4" fillId="7" borderId="3" xfId="0" applyNumberFormat="1" applyFont="1" applyFill="1" applyBorder="1" applyAlignment="1">
      <alignment horizontal="right" wrapText="1"/>
    </xf>
    <xf numFmtId="49" fontId="4" fillId="5" borderId="1"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center" vertical="top"/>
    </xf>
    <xf numFmtId="0" fontId="4" fillId="0" borderId="2" xfId="0" applyNumberFormat="1" applyFont="1" applyFill="1" applyBorder="1" applyAlignment="1">
      <alignment horizontal="center"/>
    </xf>
    <xf numFmtId="164" fontId="4" fillId="0" borderId="1" xfId="0" applyNumberFormat="1" applyFont="1" applyFill="1" applyBorder="1" applyAlignment="1"/>
    <xf numFmtId="4" fontId="4" fillId="8" borderId="3" xfId="0" applyNumberFormat="1" applyFont="1" applyFill="1" applyBorder="1" applyAlignment="1">
      <alignment horizontal="right" wrapText="1"/>
    </xf>
    <xf numFmtId="4" fontId="4" fillId="9" borderId="3" xfId="0" applyNumberFormat="1" applyFont="1" applyFill="1" applyBorder="1" applyAlignment="1">
      <alignment horizontal="right" wrapText="1"/>
    </xf>
    <xf numFmtId="164" fontId="18" fillId="0" borderId="1" xfId="0" applyNumberFormat="1" applyFont="1" applyBorder="1" applyAlignment="1"/>
    <xf numFmtId="0" fontId="4" fillId="0" borderId="1" xfId="0" applyFont="1" applyBorder="1" applyAlignment="1">
      <alignment vertical="top" wrapText="1"/>
    </xf>
    <xf numFmtId="164" fontId="4" fillId="0" borderId="1" xfId="0" applyNumberFormat="1" applyFont="1" applyFill="1" applyBorder="1" applyAlignment="1">
      <alignment horizontal="right" wrapText="1"/>
    </xf>
    <xf numFmtId="4" fontId="20" fillId="0" borderId="0" xfId="1" applyNumberFormat="1" applyFont="1" applyBorder="1" applyAlignment="1" applyProtection="1">
      <alignment horizontal="right" vertical="top" wrapText="1"/>
    </xf>
    <xf numFmtId="165" fontId="4" fillId="0" borderId="1" xfId="0" applyNumberFormat="1" applyFont="1" applyFill="1" applyBorder="1" applyAlignment="1">
      <alignment horizontal="right" wrapText="1"/>
    </xf>
    <xf numFmtId="0" fontId="4" fillId="0" borderId="1" xfId="0" applyFont="1" applyBorder="1" applyAlignment="1">
      <alignment wrapText="1"/>
    </xf>
    <xf numFmtId="168" fontId="4" fillId="0" borderId="1" xfId="0" applyNumberFormat="1" applyFont="1" applyFill="1" applyBorder="1" applyAlignment="1">
      <alignment horizontal="right" wrapText="1"/>
    </xf>
    <xf numFmtId="0" fontId="4" fillId="0" borderId="1" xfId="0" applyFont="1" applyBorder="1" applyAlignment="1">
      <alignment horizontal="left" wrapText="1"/>
    </xf>
    <xf numFmtId="0" fontId="4" fillId="0" borderId="2" xfId="0" applyFont="1" applyBorder="1" applyAlignment="1">
      <alignment vertical="top"/>
    </xf>
    <xf numFmtId="49" fontId="4" fillId="0" borderId="1" xfId="0" applyNumberFormat="1" applyFont="1" applyFill="1" applyBorder="1" applyAlignment="1"/>
    <xf numFmtId="0" fontId="4" fillId="0" borderId="2" xfId="0" applyFont="1" applyBorder="1" applyAlignment="1">
      <alignment vertical="top" wrapText="1"/>
    </xf>
    <xf numFmtId="4" fontId="10" fillId="5" borderId="1" xfId="0" applyNumberFormat="1" applyFont="1" applyFill="1" applyBorder="1" applyAlignment="1">
      <alignment horizontal="right" wrapText="1"/>
    </xf>
    <xf numFmtId="4" fontId="4" fillId="10" borderId="3" xfId="0" applyNumberFormat="1" applyFont="1" applyFill="1" applyBorder="1" applyAlignment="1">
      <alignment horizontal="right" wrapText="1"/>
    </xf>
    <xf numFmtId="0" fontId="7"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left" wrapText="1"/>
    </xf>
    <xf numFmtId="49" fontId="4" fillId="0" borderId="1" xfId="0" applyNumberFormat="1" applyFont="1" applyFill="1" applyBorder="1" applyAlignment="1">
      <alignment horizontal="center"/>
    </xf>
    <xf numFmtId="0" fontId="4" fillId="0" borderId="1" xfId="0" applyFont="1" applyBorder="1" applyAlignment="1">
      <alignment horizontal="center" vertical="top"/>
    </xf>
    <xf numFmtId="169" fontId="4" fillId="0" borderId="1" xfId="0" applyNumberFormat="1" applyFont="1" applyFill="1" applyBorder="1" applyAlignment="1">
      <alignment horizontal="right" wrapText="1"/>
    </xf>
    <xf numFmtId="0" fontId="4" fillId="0" borderId="0" xfId="0" applyFont="1" applyFill="1" applyAlignment="1"/>
    <xf numFmtId="0" fontId="10" fillId="0" borderId="1" xfId="0" applyNumberFormat="1" applyFont="1" applyFill="1" applyBorder="1" applyAlignment="1">
      <alignment horizontal="right"/>
    </xf>
    <xf numFmtId="0" fontId="10" fillId="0" borderId="1" xfId="0" applyFont="1" applyBorder="1" applyAlignment="1">
      <alignment vertical="top"/>
    </xf>
    <xf numFmtId="0" fontId="10" fillId="0" borderId="2" xfId="0" applyNumberFormat="1" applyFont="1" applyFill="1" applyBorder="1" applyAlignment="1">
      <alignment horizontal="right"/>
    </xf>
    <xf numFmtId="0" fontId="4" fillId="0" borderId="1" xfId="0" applyNumberFormat="1" applyFont="1" applyFill="1" applyBorder="1" applyAlignment="1">
      <alignment horizontal="right"/>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 xfId="0" applyNumberFormat="1" applyFont="1" applyFill="1" applyBorder="1" applyAlignment="1">
      <alignment horizontal="right"/>
    </xf>
    <xf numFmtId="4" fontId="4" fillId="0" borderId="1" xfId="0" applyNumberFormat="1" applyFont="1" applyFill="1" applyBorder="1" applyAlignment="1">
      <alignment vertical="top" wrapText="1"/>
    </xf>
    <xf numFmtId="49" fontId="4" fillId="0" borderId="5" xfId="0" applyNumberFormat="1" applyFont="1" applyFill="1" applyBorder="1" applyAlignment="1">
      <alignment horizontal="center" vertical="top"/>
    </xf>
    <xf numFmtId="49" fontId="4" fillId="0" borderId="0" xfId="0" applyNumberFormat="1" applyFont="1" applyFill="1" applyBorder="1" applyAlignment="1">
      <alignment horizontal="left" vertical="top" wrapText="1"/>
    </xf>
    <xf numFmtId="4" fontId="4" fillId="0" borderId="1" xfId="0" applyNumberFormat="1" applyFont="1" applyFill="1" applyBorder="1" applyAlignment="1">
      <alignment wrapText="1"/>
    </xf>
    <xf numFmtId="0" fontId="4" fillId="0" borderId="5" xfId="0" applyNumberFormat="1" applyFont="1" applyFill="1" applyBorder="1" applyAlignment="1">
      <alignment horizontal="left" vertical="top" wrapText="1"/>
    </xf>
    <xf numFmtId="0" fontId="4" fillId="0" borderId="1" xfId="0" applyNumberFormat="1" applyFont="1" applyFill="1" applyBorder="1" applyAlignment="1">
      <alignment vertical="top" wrapText="1"/>
    </xf>
    <xf numFmtId="0" fontId="4" fillId="0" borderId="2" xfId="0" applyFont="1" applyFill="1" applyBorder="1" applyAlignment="1">
      <alignment vertical="top" wrapText="1"/>
    </xf>
    <xf numFmtId="0" fontId="4" fillId="0" borderId="2" xfId="0" applyNumberFormat="1" applyFont="1" applyFill="1" applyBorder="1" applyAlignment="1">
      <alignment vertical="top" wrapText="1"/>
    </xf>
    <xf numFmtId="4" fontId="4" fillId="0" borderId="0" xfId="0" applyNumberFormat="1" applyFont="1" applyAlignment="1">
      <alignment vertical="top"/>
    </xf>
    <xf numFmtId="0" fontId="4" fillId="0" borderId="3" xfId="0" applyNumberFormat="1" applyFont="1" applyFill="1" applyBorder="1" applyAlignment="1">
      <alignment vertical="top" wrapText="1"/>
    </xf>
    <xf numFmtId="0" fontId="23" fillId="0" borderId="1" xfId="0" applyFont="1" applyFill="1" applyBorder="1" applyAlignment="1">
      <alignment horizontal="left" vertical="top" wrapText="1"/>
    </xf>
    <xf numFmtId="49" fontId="23" fillId="0" borderId="1" xfId="0" applyNumberFormat="1" applyFont="1" applyFill="1" applyBorder="1" applyAlignment="1">
      <alignment horizontal="center" vertical="top"/>
    </xf>
    <xf numFmtId="0" fontId="23" fillId="0" borderId="1" xfId="0" applyNumberFormat="1" applyFont="1" applyFill="1" applyBorder="1" applyAlignment="1">
      <alignment horizontal="right"/>
    </xf>
    <xf numFmtId="49" fontId="23" fillId="0" borderId="2" xfId="0" applyNumberFormat="1" applyFont="1" applyFill="1" applyBorder="1" applyAlignment="1">
      <alignment horizontal="center" vertical="top"/>
    </xf>
    <xf numFmtId="0" fontId="4" fillId="0" borderId="2" xfId="0" applyNumberFormat="1" applyFont="1" applyFill="1" applyBorder="1" applyAlignment="1">
      <alignment horizontal="left" vertical="top" wrapText="1"/>
    </xf>
    <xf numFmtId="0" fontId="23" fillId="0" borderId="2" xfId="0" applyNumberFormat="1" applyFont="1" applyFill="1" applyBorder="1" applyAlignment="1">
      <alignment horizontal="right"/>
    </xf>
    <xf numFmtId="4" fontId="10" fillId="0" borderId="1" xfId="0" applyNumberFormat="1" applyFont="1" applyFill="1" applyBorder="1" applyAlignment="1">
      <alignment horizontal="right"/>
    </xf>
    <xf numFmtId="4" fontId="4" fillId="0" borderId="2" xfId="0" applyNumberFormat="1" applyFont="1" applyFill="1" applyBorder="1" applyAlignment="1">
      <alignment horizontal="right" wrapText="1"/>
    </xf>
    <xf numFmtId="0" fontId="4" fillId="0" borderId="1" xfId="0" quotePrefix="1" applyNumberFormat="1" applyFont="1" applyFill="1" applyBorder="1" applyAlignment="1">
      <alignment horizontal="left" vertical="top" wrapText="1"/>
    </xf>
    <xf numFmtId="0" fontId="4" fillId="0" borderId="1" xfId="0" applyFont="1" applyFill="1" applyBorder="1" applyAlignment="1">
      <alignment vertical="top" wrapText="1"/>
    </xf>
    <xf numFmtId="0" fontId="26" fillId="0" borderId="1" xfId="0" applyFont="1" applyFill="1" applyBorder="1" applyAlignment="1">
      <alignment horizontal="left" vertical="top" wrapText="1"/>
    </xf>
    <xf numFmtId="49" fontId="26" fillId="0" borderId="1" xfId="0" applyNumberFormat="1" applyFont="1" applyFill="1" applyBorder="1" applyAlignment="1">
      <alignment horizontal="center" vertical="top"/>
    </xf>
    <xf numFmtId="0" fontId="27" fillId="0" borderId="1" xfId="0" applyNumberFormat="1" applyFont="1" applyFill="1" applyBorder="1" applyAlignment="1">
      <alignment horizontal="right"/>
    </xf>
    <xf numFmtId="4" fontId="27" fillId="0" borderId="1" xfId="0" applyNumberFormat="1" applyFont="1" applyFill="1" applyBorder="1" applyAlignment="1">
      <alignment horizontal="right" wrapText="1"/>
    </xf>
    <xf numFmtId="4" fontId="26" fillId="0" borderId="1" xfId="0" applyNumberFormat="1" applyFont="1" applyFill="1" applyBorder="1" applyAlignment="1">
      <alignment horizontal="right" wrapText="1"/>
    </xf>
    <xf numFmtId="0" fontId="26" fillId="0" borderId="1" xfId="0" applyFont="1" applyBorder="1" applyAlignment="1">
      <alignment vertical="top"/>
    </xf>
    <xf numFmtId="0" fontId="26" fillId="0" borderId="0" xfId="0" applyFont="1" applyAlignment="1">
      <alignment vertical="top"/>
    </xf>
    <xf numFmtId="0" fontId="4" fillId="0" borderId="1" xfId="0" applyFont="1" applyFill="1" applyBorder="1" applyAlignment="1">
      <alignment vertical="top"/>
    </xf>
    <xf numFmtId="0" fontId="26" fillId="0" borderId="1" xfId="0" applyNumberFormat="1" applyFont="1" applyFill="1" applyBorder="1" applyAlignment="1">
      <alignment horizontal="right"/>
    </xf>
    <xf numFmtId="0" fontId="26" fillId="0" borderId="1" xfId="0" applyFont="1" applyFill="1" applyBorder="1" applyAlignment="1">
      <alignment vertical="top"/>
    </xf>
    <xf numFmtId="0" fontId="26" fillId="0" borderId="0" xfId="0" applyFont="1" applyFill="1" applyAlignment="1">
      <alignment vertical="top"/>
    </xf>
    <xf numFmtId="0" fontId="7" fillId="0" borderId="1" xfId="0" applyFont="1" applyFill="1" applyBorder="1" applyAlignment="1">
      <alignment horizontal="left" vertical="top" wrapText="1"/>
    </xf>
    <xf numFmtId="49" fontId="7" fillId="0" borderId="1" xfId="0" applyNumberFormat="1" applyFont="1" applyFill="1" applyBorder="1" applyAlignment="1">
      <alignment horizontal="center" vertical="top"/>
    </xf>
    <xf numFmtId="0" fontId="4" fillId="0" borderId="1" xfId="0" applyFont="1" applyFill="1" applyBorder="1" applyAlignment="1">
      <alignment horizontal="left" vertical="top"/>
    </xf>
    <xf numFmtId="4" fontId="4" fillId="0" borderId="6" xfId="0" applyNumberFormat="1" applyFont="1" applyFill="1" applyBorder="1" applyAlignment="1">
      <alignment horizontal="right" wrapText="1"/>
    </xf>
    <xf numFmtId="0" fontId="4" fillId="0" borderId="0" xfId="0" applyFont="1" applyFill="1" applyBorder="1" applyAlignment="1">
      <alignment vertical="top"/>
    </xf>
    <xf numFmtId="0" fontId="4" fillId="0" borderId="0" xfId="0" applyFont="1" applyFill="1" applyBorder="1" applyAlignment="1">
      <alignment horizontal="center" vertical="top"/>
    </xf>
    <xf numFmtId="0" fontId="4" fillId="0" borderId="0" xfId="0" applyFont="1" applyBorder="1" applyAlignment="1">
      <alignment vertical="top"/>
    </xf>
    <xf numFmtId="4" fontId="4" fillId="0" borderId="0" xfId="0" applyNumberFormat="1" applyFont="1" applyFill="1" applyBorder="1" applyAlignment="1">
      <alignment horizontal="right" vertical="top" wrapText="1"/>
    </xf>
    <xf numFmtId="4" fontId="4" fillId="0" borderId="0" xfId="0" applyNumberFormat="1" applyFont="1" applyFill="1" applyBorder="1" applyAlignment="1">
      <alignment vertical="top"/>
    </xf>
    <xf numFmtId="0" fontId="4" fillId="0" borderId="0" xfId="0" applyFont="1" applyFill="1" applyBorder="1" applyAlignment="1">
      <alignment horizontal="right" vertical="top"/>
    </xf>
    <xf numFmtId="0" fontId="4" fillId="0" borderId="0" xfId="0" applyFont="1" applyFill="1" applyAlignment="1">
      <alignment vertical="top" wrapText="1"/>
    </xf>
    <xf numFmtId="0" fontId="4" fillId="0" borderId="0" xfId="0" applyFont="1" applyFill="1" applyAlignment="1">
      <alignment horizontal="center" vertical="top" wrapText="1"/>
    </xf>
    <xf numFmtId="0" fontId="4" fillId="0" borderId="0" xfId="0" applyFont="1" applyFill="1" applyAlignment="1">
      <alignment horizontal="right" vertical="top" wrapText="1"/>
    </xf>
    <xf numFmtId="0" fontId="4" fillId="0" borderId="0" xfId="0" applyFont="1" applyAlignment="1">
      <alignment horizontal="right" vertical="top"/>
    </xf>
    <xf numFmtId="0" fontId="4" fillId="0" borderId="0" xfId="0" applyFont="1" applyFill="1" applyAlignment="1">
      <alignment horizontal="right" vertical="top"/>
    </xf>
    <xf numFmtId="0" fontId="4" fillId="0" borderId="0" xfId="0" applyNumberFormat="1" applyFont="1" applyFill="1" applyBorder="1" applyAlignment="1">
      <alignment horizontal="left" vertical="top" wrapText="1"/>
    </xf>
    <xf numFmtId="0" fontId="4" fillId="0" borderId="0" xfId="0" applyFont="1" applyFill="1" applyAlignment="1">
      <alignment horizontal="center" vertical="top"/>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left" wrapText="1"/>
    </xf>
    <xf numFmtId="0" fontId="4" fillId="0" borderId="4" xfId="0" applyFont="1" applyBorder="1" applyAlignment="1">
      <alignment horizontal="left" wrapText="1"/>
    </xf>
    <xf numFmtId="0" fontId="4" fillId="0" borderId="3" xfId="0" applyFont="1" applyBorder="1" applyAlignment="1">
      <alignment horizontal="left"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5" fillId="0" borderId="1" xfId="0" applyFont="1" applyFill="1" applyBorder="1" applyAlignment="1">
      <alignment horizontal="center" vertical="top" wrapText="1"/>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4" fontId="5" fillId="0" borderId="2" xfId="0" applyNumberFormat="1" applyFont="1" applyFill="1" applyBorder="1" applyAlignment="1">
      <alignment horizontal="center" vertical="top" wrapText="1"/>
    </xf>
    <xf numFmtId="4" fontId="5" fillId="0" borderId="3" xfId="0" applyNumberFormat="1" applyFont="1" applyFill="1" applyBorder="1" applyAlignment="1">
      <alignment horizontal="center" vertical="top" wrapText="1"/>
    </xf>
    <xf numFmtId="0" fontId="3" fillId="0" borderId="0" xfId="0" applyFont="1" applyFill="1" applyAlignment="1">
      <alignment horizontal="center" vertical="top" wrapText="1"/>
    </xf>
    <xf numFmtId="14" fontId="5" fillId="0" borderId="0" xfId="0" applyNumberFormat="1" applyFont="1" applyFill="1" applyAlignment="1">
      <alignment horizontal="center" vertical="top" wrapText="1"/>
    </xf>
    <xf numFmtId="0" fontId="4" fillId="0" borderId="1"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165" fontId="10" fillId="3" borderId="1" xfId="0" applyNumberFormat="1" applyFont="1" applyFill="1" applyBorder="1" applyAlignment="1">
      <alignment horizontal="right" vertical="center" wrapText="1"/>
    </xf>
    <xf numFmtId="165" fontId="11" fillId="0" borderId="1" xfId="0" applyNumberFormat="1" applyFont="1" applyFill="1" applyBorder="1" applyAlignment="1">
      <alignment horizontal="right" vertical="top" wrapText="1"/>
    </xf>
    <xf numFmtId="165" fontId="10" fillId="0" borderId="1" xfId="0" applyNumberFormat="1" applyFont="1" applyFill="1" applyBorder="1" applyAlignment="1">
      <alignment horizontal="right" wrapText="1"/>
    </xf>
    <xf numFmtId="165" fontId="11" fillId="0" borderId="1" xfId="0" applyNumberFormat="1" applyFont="1" applyFill="1" applyBorder="1" applyAlignment="1">
      <alignment horizontal="right" wrapText="1"/>
    </xf>
    <xf numFmtId="165" fontId="4" fillId="0" borderId="1" xfId="0" applyNumberFormat="1" applyFont="1" applyFill="1" applyBorder="1" applyAlignment="1">
      <alignment horizontal="right"/>
    </xf>
  </cellXfs>
  <cellStyles count="6">
    <cellStyle name="Обычный" xfId="0" builtinId="0"/>
    <cellStyle name="Обычный 2" xfId="2"/>
    <cellStyle name="Обычный 2 2" xfId="3"/>
    <cellStyle name="Обычный 2 4" xfId="4"/>
    <cellStyle name="Обычный_край" xfId="1"/>
    <cellStyle name="Финансовый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W202"/>
  <sheetViews>
    <sheetView showZeros="0" tabSelected="1" view="pageBreakPreview" zoomScale="90" zoomScaleNormal="90" zoomScaleSheetLayoutView="90" workbookViewId="0">
      <selection activeCell="AE13" sqref="AE13"/>
    </sheetView>
  </sheetViews>
  <sheetFormatPr defaultColWidth="9.140625" defaultRowHeight="15.75" x14ac:dyDescent="0.2"/>
  <cols>
    <col min="1" max="1" width="65" style="9" customWidth="1"/>
    <col min="2" max="2" width="9.140625" style="144" hidden="1" customWidth="1"/>
    <col min="3" max="3" width="15.28515625" style="9" hidden="1" customWidth="1"/>
    <col min="4" max="4" width="16" style="9" hidden="1" customWidth="1"/>
    <col min="5" max="5" width="15.42578125" style="9" hidden="1" customWidth="1"/>
    <col min="6" max="6" width="15.28515625" style="1" hidden="1" customWidth="1"/>
    <col min="7" max="7" width="14.5703125" style="1" hidden="1" customWidth="1"/>
    <col min="8" max="8" width="15.42578125" style="1" hidden="1" customWidth="1"/>
    <col min="9" max="9" width="15.5703125" style="1" hidden="1" customWidth="1"/>
    <col min="10" max="10" width="15.28515625" style="9" customWidth="1"/>
    <col min="11" max="11" width="15.28515625" style="9" hidden="1" customWidth="1"/>
    <col min="12" max="12" width="15.28515625" style="9" customWidth="1"/>
    <col min="13" max="13" width="10.5703125" style="9" customWidth="1"/>
    <col min="14" max="14" width="9.42578125" style="9" customWidth="1"/>
    <col min="15" max="15" width="18.42578125" style="7" hidden="1" customWidth="1"/>
    <col min="16" max="16" width="14.85546875" style="142" hidden="1" customWidth="1"/>
    <col min="17" max="17" width="15.42578125" style="9" customWidth="1"/>
    <col min="18" max="18" width="15.85546875" style="9" hidden="1" customWidth="1"/>
    <col min="19" max="19" width="14.85546875" style="1" hidden="1" customWidth="1"/>
    <col min="20" max="20" width="14.42578125" style="1" hidden="1" customWidth="1"/>
    <col min="21" max="21" width="14.28515625" style="1" hidden="1" customWidth="1"/>
    <col min="22" max="22" width="47.5703125" style="1" hidden="1" customWidth="1"/>
    <col min="23" max="23" width="20.7109375" style="1" customWidth="1"/>
    <col min="24" max="24" width="15.28515625" style="1" customWidth="1"/>
    <col min="25" max="16384" width="9.140625" style="1"/>
  </cols>
  <sheetData>
    <row r="1" spans="1:23" ht="18" customHeight="1" x14ac:dyDescent="0.2">
      <c r="A1" s="159" t="s">
        <v>0</v>
      </c>
      <c r="B1" s="159"/>
      <c r="C1" s="159"/>
      <c r="D1" s="159"/>
      <c r="E1" s="159"/>
      <c r="F1" s="159"/>
      <c r="G1" s="159"/>
      <c r="H1" s="159"/>
      <c r="I1" s="159"/>
      <c r="J1" s="159"/>
      <c r="K1" s="159"/>
      <c r="L1" s="159"/>
      <c r="M1" s="159"/>
      <c r="N1" s="159"/>
      <c r="O1" s="159"/>
      <c r="P1" s="159"/>
      <c r="Q1" s="159"/>
      <c r="R1" s="159"/>
      <c r="S1" s="159"/>
      <c r="T1" s="159"/>
      <c r="U1" s="159"/>
      <c r="V1" s="159"/>
    </row>
    <row r="2" spans="1:23" ht="52.5" customHeight="1" x14ac:dyDescent="0.2">
      <c r="A2" s="159" t="s">
        <v>255</v>
      </c>
      <c r="B2" s="159"/>
      <c r="C2" s="159"/>
      <c r="D2" s="159"/>
      <c r="E2" s="159"/>
      <c r="F2" s="159"/>
      <c r="G2" s="159"/>
      <c r="H2" s="159"/>
      <c r="I2" s="159"/>
      <c r="J2" s="159"/>
      <c r="K2" s="159"/>
      <c r="L2" s="159"/>
      <c r="M2" s="159"/>
      <c r="N2" s="159"/>
      <c r="O2" s="159"/>
      <c r="P2" s="159"/>
      <c r="Q2" s="159"/>
      <c r="R2" s="159"/>
      <c r="S2" s="2"/>
      <c r="T2" s="2"/>
      <c r="U2" s="2"/>
      <c r="V2" s="2"/>
    </row>
    <row r="3" spans="1:23" x14ac:dyDescent="0.2">
      <c r="A3" s="160" t="s">
        <v>252</v>
      </c>
      <c r="B3" s="160"/>
      <c r="C3" s="160"/>
      <c r="D3" s="160"/>
      <c r="E3" s="160"/>
      <c r="F3" s="160"/>
      <c r="G3" s="160"/>
      <c r="H3" s="160"/>
      <c r="I3" s="160"/>
      <c r="J3" s="160"/>
      <c r="K3" s="160"/>
      <c r="L3" s="160"/>
      <c r="M3" s="160"/>
      <c r="N3" s="160"/>
      <c r="O3" s="160"/>
      <c r="P3" s="160"/>
      <c r="Q3" s="160"/>
      <c r="R3" s="160"/>
      <c r="S3" s="3"/>
      <c r="T3" s="3"/>
      <c r="U3" s="3"/>
      <c r="V3" s="3"/>
    </row>
    <row r="4" spans="1:23" x14ac:dyDescent="0.2">
      <c r="A4" s="4"/>
      <c r="B4" s="4"/>
      <c r="C4" s="4"/>
      <c r="D4" s="4"/>
      <c r="E4" s="5"/>
      <c r="F4" s="6"/>
      <c r="G4" s="6"/>
      <c r="H4" s="6"/>
      <c r="I4" s="6"/>
      <c r="J4" s="6"/>
      <c r="K4" s="6"/>
      <c r="L4" s="6"/>
      <c r="M4" s="6"/>
      <c r="N4" s="6"/>
      <c r="P4" s="8"/>
      <c r="R4" s="10"/>
      <c r="V4" s="10" t="s">
        <v>1</v>
      </c>
    </row>
    <row r="5" spans="1:23" s="11" customFormat="1" ht="33.75" customHeight="1" x14ac:dyDescent="0.2">
      <c r="A5" s="161" t="s">
        <v>2</v>
      </c>
      <c r="B5" s="161" t="s">
        <v>3</v>
      </c>
      <c r="C5" s="162" t="s">
        <v>4</v>
      </c>
      <c r="D5" s="152" t="s">
        <v>5</v>
      </c>
      <c r="E5" s="152" t="s">
        <v>6</v>
      </c>
      <c r="F5" s="152" t="s">
        <v>7</v>
      </c>
      <c r="G5" s="152" t="s">
        <v>8</v>
      </c>
      <c r="H5" s="152" t="s">
        <v>9</v>
      </c>
      <c r="I5" s="153" t="s">
        <v>10</v>
      </c>
      <c r="J5" s="153" t="s">
        <v>254</v>
      </c>
      <c r="K5" s="155" t="s">
        <v>11</v>
      </c>
      <c r="L5" s="152" t="s">
        <v>12</v>
      </c>
      <c r="M5" s="152"/>
      <c r="N5" s="152"/>
      <c r="O5" s="157" t="s">
        <v>253</v>
      </c>
      <c r="P5" s="152" t="s">
        <v>13</v>
      </c>
      <c r="Q5" s="152" t="s">
        <v>14</v>
      </c>
      <c r="R5" s="152" t="s">
        <v>15</v>
      </c>
      <c r="S5" s="152" t="s">
        <v>16</v>
      </c>
      <c r="T5" s="152" t="s">
        <v>17</v>
      </c>
      <c r="U5" s="152"/>
      <c r="V5" s="152" t="s">
        <v>18</v>
      </c>
    </row>
    <row r="6" spans="1:23" s="11" customFormat="1" ht="48.75" customHeight="1" x14ac:dyDescent="0.2">
      <c r="A6" s="161"/>
      <c r="B6" s="161"/>
      <c r="C6" s="163"/>
      <c r="D6" s="152"/>
      <c r="E6" s="152"/>
      <c r="F6" s="152"/>
      <c r="G6" s="152"/>
      <c r="H6" s="152"/>
      <c r="I6" s="154"/>
      <c r="J6" s="154"/>
      <c r="K6" s="156"/>
      <c r="L6" s="12" t="s">
        <v>19</v>
      </c>
      <c r="M6" s="13" t="s">
        <v>20</v>
      </c>
      <c r="N6" s="13" t="s">
        <v>21</v>
      </c>
      <c r="O6" s="158"/>
      <c r="P6" s="152"/>
      <c r="Q6" s="152"/>
      <c r="R6" s="152"/>
      <c r="S6" s="153"/>
      <c r="T6" s="13" t="s">
        <v>22</v>
      </c>
      <c r="U6" s="13" t="s">
        <v>23</v>
      </c>
      <c r="V6" s="152"/>
    </row>
    <row r="7" spans="1:23" x14ac:dyDescent="0.2">
      <c r="A7" s="14">
        <v>1</v>
      </c>
      <c r="B7" s="14"/>
      <c r="C7" s="14"/>
      <c r="D7" s="15">
        <v>2</v>
      </c>
      <c r="E7" s="14"/>
      <c r="F7" s="16"/>
      <c r="G7" s="14"/>
      <c r="H7" s="14"/>
      <c r="I7" s="14"/>
      <c r="J7" s="14"/>
      <c r="K7" s="14"/>
      <c r="L7" s="17"/>
      <c r="M7" s="17"/>
      <c r="N7" s="17"/>
      <c r="O7" s="18"/>
      <c r="P7" s="17"/>
      <c r="Q7" s="14"/>
      <c r="R7" s="14"/>
      <c r="S7" s="19"/>
      <c r="T7" s="19"/>
      <c r="U7" s="19"/>
      <c r="V7" s="19"/>
    </row>
    <row r="8" spans="1:23" s="25" customFormat="1" ht="47.25" x14ac:dyDescent="0.2">
      <c r="A8" s="20" t="s">
        <v>24</v>
      </c>
      <c r="B8" s="21"/>
      <c r="C8" s="22">
        <v>0</v>
      </c>
      <c r="D8" s="23">
        <v>8182278.2000000011</v>
      </c>
      <c r="E8" s="23">
        <v>8269483.9000000004</v>
      </c>
      <c r="F8" s="23">
        <v>8269483.9000000004</v>
      </c>
      <c r="G8" s="23">
        <v>8455189.5999999996</v>
      </c>
      <c r="H8" s="23">
        <v>8455189.5999999996</v>
      </c>
      <c r="I8" s="23">
        <v>8455189.5999999996</v>
      </c>
      <c r="J8" s="23">
        <v>8512487.7999999989</v>
      </c>
      <c r="K8" s="23">
        <v>8521676.2000000011</v>
      </c>
      <c r="L8" s="23">
        <v>6383171.6982700005</v>
      </c>
      <c r="M8" s="23">
        <v>74.985971765739293</v>
      </c>
      <c r="N8" s="23">
        <v>74.905118998419582</v>
      </c>
      <c r="O8" s="164">
        <v>6370710.5567399999</v>
      </c>
      <c r="P8" s="23">
        <v>12461.141529999979</v>
      </c>
      <c r="Q8" s="23">
        <v>2072017.9017300003</v>
      </c>
      <c r="R8" s="23">
        <f t="shared" ref="R8" si="0">R9+R10</f>
        <v>2107235.5017300001</v>
      </c>
      <c r="S8" s="23">
        <f t="shared" ref="S8:U8" si="1">S9+S10</f>
        <v>8390309.6106199995</v>
      </c>
      <c r="T8" s="23">
        <f t="shared" si="1"/>
        <v>19234.114060000004</v>
      </c>
      <c r="U8" s="23">
        <f t="shared" si="1"/>
        <v>-146181.00344</v>
      </c>
      <c r="V8" s="24"/>
    </row>
    <row r="9" spans="1:23" s="30" customFormat="1" x14ac:dyDescent="0.2">
      <c r="A9" s="26" t="s">
        <v>25</v>
      </c>
      <c r="B9" s="27" t="s">
        <v>26</v>
      </c>
      <c r="C9" s="28"/>
      <c r="D9" s="29">
        <v>7212210.1000000006</v>
      </c>
      <c r="E9" s="29">
        <v>7212210.1000000006</v>
      </c>
      <c r="F9" s="29">
        <v>7212210.1000000006</v>
      </c>
      <c r="G9" s="29">
        <v>7397915.7999999998</v>
      </c>
      <c r="H9" s="29">
        <v>7397915.7999999998</v>
      </c>
      <c r="I9" s="29">
        <v>7397915.7999999998</v>
      </c>
      <c r="J9" s="29">
        <v>7397915.7999999989</v>
      </c>
      <c r="K9" s="29">
        <v>7407104.2000000011</v>
      </c>
      <c r="L9" s="29">
        <v>5599346.2811600007</v>
      </c>
      <c r="M9" s="29">
        <v>75.68815910502795</v>
      </c>
      <c r="N9" s="29">
        <v>75.594269095876896</v>
      </c>
      <c r="O9" s="165">
        <v>5586885.1396300001</v>
      </c>
      <c r="P9" s="29">
        <v>12461.141529999979</v>
      </c>
      <c r="Q9" s="29">
        <v>1798569.5188400003</v>
      </c>
      <c r="R9" s="29">
        <f t="shared" ref="R9:U9" si="2">R15+R71+R98+R102+R124+R134+R137+R146+R168+R163</f>
        <v>1779803.7188400002</v>
      </c>
      <c r="S9" s="29">
        <f t="shared" si="2"/>
        <v>7275191.9025800005</v>
      </c>
      <c r="T9" s="29">
        <f t="shared" si="2"/>
        <v>15373.606020000003</v>
      </c>
      <c r="U9" s="29">
        <f t="shared" si="2"/>
        <v>-146181.00344</v>
      </c>
      <c r="V9" s="24"/>
    </row>
    <row r="10" spans="1:23" s="30" customFormat="1" x14ac:dyDescent="0.2">
      <c r="A10" s="26" t="s">
        <v>27</v>
      </c>
      <c r="B10" s="27" t="s">
        <v>28</v>
      </c>
      <c r="C10" s="28"/>
      <c r="D10" s="29">
        <v>970068.10000000009</v>
      </c>
      <c r="E10" s="29">
        <v>1057273.8</v>
      </c>
      <c r="F10" s="29">
        <v>1057273.8</v>
      </c>
      <c r="G10" s="29">
        <v>1057273.8</v>
      </c>
      <c r="H10" s="29">
        <v>1057273.8</v>
      </c>
      <c r="I10" s="29">
        <v>1057273.8</v>
      </c>
      <c r="J10" s="29">
        <v>1114572</v>
      </c>
      <c r="K10" s="29">
        <v>1114572</v>
      </c>
      <c r="L10" s="29">
        <v>783825.41710999992</v>
      </c>
      <c r="M10" s="29">
        <v>70.325238487060489</v>
      </c>
      <c r="N10" s="29">
        <v>70.325238487060489</v>
      </c>
      <c r="O10" s="165">
        <v>783825.41710999992</v>
      </c>
      <c r="P10" s="29">
        <v>0</v>
      </c>
      <c r="Q10" s="29">
        <v>273448.38289000001</v>
      </c>
      <c r="R10" s="29">
        <f>R16+R72+R103+R147</f>
        <v>327431.78289000003</v>
      </c>
      <c r="S10" s="29">
        <f>S16+S72+S103+S147</f>
        <v>1115117.7080399999</v>
      </c>
      <c r="T10" s="29">
        <f>T16+T103+T147</f>
        <v>3860.5080400000006</v>
      </c>
      <c r="U10" s="29">
        <f>U16+U103+U147</f>
        <v>0</v>
      </c>
      <c r="V10" s="24"/>
      <c r="W10" s="31"/>
    </row>
    <row r="11" spans="1:23" s="30" customFormat="1" x14ac:dyDescent="0.25">
      <c r="A11" s="32" t="s">
        <v>29</v>
      </c>
      <c r="B11" s="33"/>
      <c r="C11" s="34"/>
      <c r="D11" s="35">
        <v>6195242.9000000004</v>
      </c>
      <c r="E11" s="35">
        <v>6282448.6000000006</v>
      </c>
      <c r="F11" s="35">
        <v>6282448.6000000006</v>
      </c>
      <c r="G11" s="35">
        <v>6428382.2999999998</v>
      </c>
      <c r="H11" s="35">
        <v>6428382.2999999998</v>
      </c>
      <c r="I11" s="35">
        <v>6428382.2999999998</v>
      </c>
      <c r="J11" s="35">
        <v>6485680.4999999991</v>
      </c>
      <c r="K11" s="35">
        <v>6486342.1000000006</v>
      </c>
      <c r="L11" s="35">
        <v>5049942.6512200003</v>
      </c>
      <c r="M11" s="35">
        <v>77.862957498754398</v>
      </c>
      <c r="N11" s="35">
        <v>77.855015559848439</v>
      </c>
      <c r="O11" s="166">
        <v>5049942.6512200003</v>
      </c>
      <c r="P11" s="35">
        <v>0</v>
      </c>
      <c r="Q11" s="35">
        <v>1378439.6487800002</v>
      </c>
      <c r="R11" s="35">
        <f t="shared" ref="R11:U11" si="3">R12+R13</f>
        <v>1405130.4487800002</v>
      </c>
      <c r="S11" s="35">
        <f t="shared" si="3"/>
        <v>6354975.5106200008</v>
      </c>
      <c r="T11" s="37">
        <f t="shared" si="3"/>
        <v>19234.114060000004</v>
      </c>
      <c r="U11" s="37">
        <f t="shared" si="3"/>
        <v>-146181.00344</v>
      </c>
      <c r="V11" s="24"/>
    </row>
    <row r="12" spans="1:23" s="30" customFormat="1" x14ac:dyDescent="0.25">
      <c r="A12" s="38" t="s">
        <v>25</v>
      </c>
      <c r="B12" s="27"/>
      <c r="C12" s="39"/>
      <c r="D12" s="40">
        <v>5225174.8000000007</v>
      </c>
      <c r="E12" s="40">
        <v>5225174.8000000007</v>
      </c>
      <c r="F12" s="40">
        <v>5225174.8000000007</v>
      </c>
      <c r="G12" s="40">
        <v>5371108.5</v>
      </c>
      <c r="H12" s="40">
        <v>5371108.5</v>
      </c>
      <c r="I12" s="40">
        <v>5371108.5</v>
      </c>
      <c r="J12" s="40">
        <v>5371108.4999999991</v>
      </c>
      <c r="K12" s="40">
        <v>5371770.1000000006</v>
      </c>
      <c r="L12" s="40">
        <v>4266117.2341100005</v>
      </c>
      <c r="M12" s="40">
        <v>79.427128201003597</v>
      </c>
      <c r="N12" s="29">
        <v>79.417345766714774</v>
      </c>
      <c r="O12" s="167">
        <v>4266117.2341100005</v>
      </c>
      <c r="P12" s="40">
        <v>0</v>
      </c>
      <c r="Q12" s="40">
        <v>1104991.2658900002</v>
      </c>
      <c r="R12" s="40">
        <f t="shared" ref="R12:U12" si="4">R15+R71+R98+R102+R124+R134+R137+R146+R163</f>
        <v>1077698.6658900001</v>
      </c>
      <c r="S12" s="40">
        <f t="shared" si="4"/>
        <v>5239857.8025800008</v>
      </c>
      <c r="T12" s="29">
        <f t="shared" si="4"/>
        <v>15373.606020000003</v>
      </c>
      <c r="U12" s="29">
        <f t="shared" si="4"/>
        <v>-146181.00344</v>
      </c>
      <c r="V12" s="24"/>
    </row>
    <row r="13" spans="1:23" s="30" customFormat="1" x14ac:dyDescent="0.25">
      <c r="A13" s="38" t="s">
        <v>27</v>
      </c>
      <c r="B13" s="27"/>
      <c r="C13" s="39"/>
      <c r="D13" s="40">
        <v>970068.10000000009</v>
      </c>
      <c r="E13" s="40">
        <v>1057273.8</v>
      </c>
      <c r="F13" s="40">
        <v>1057273.8</v>
      </c>
      <c r="G13" s="40">
        <v>1057273.8</v>
      </c>
      <c r="H13" s="40">
        <v>1057273.8</v>
      </c>
      <c r="I13" s="40">
        <v>1057273.8</v>
      </c>
      <c r="J13" s="40">
        <v>1114572</v>
      </c>
      <c r="K13" s="40">
        <v>1114572</v>
      </c>
      <c r="L13" s="40">
        <v>783825.41710999992</v>
      </c>
      <c r="M13" s="40">
        <v>70.325238487060489</v>
      </c>
      <c r="N13" s="29">
        <v>70.325238487060489</v>
      </c>
      <c r="O13" s="167">
        <v>783825.41710999992</v>
      </c>
      <c r="P13" s="40">
        <v>0</v>
      </c>
      <c r="Q13" s="40">
        <v>273448.38289000001</v>
      </c>
      <c r="R13" s="40">
        <f>R16+R72+R103+R147</f>
        <v>327431.78289000003</v>
      </c>
      <c r="S13" s="40">
        <f>S16+S72+S103+S147</f>
        <v>1115117.7080399999</v>
      </c>
      <c r="T13" s="29">
        <f>T16+T103+T147</f>
        <v>3860.5080400000006</v>
      </c>
      <c r="U13" s="29">
        <f>U16+U103+U147</f>
        <v>0</v>
      </c>
      <c r="V13" s="24"/>
    </row>
    <row r="14" spans="1:23" s="45" customFormat="1" ht="31.5" x14ac:dyDescent="0.25">
      <c r="A14" s="41" t="s">
        <v>30</v>
      </c>
      <c r="B14" s="42" t="s">
        <v>31</v>
      </c>
      <c r="C14" s="36">
        <v>0</v>
      </c>
      <c r="D14" s="36">
        <v>3001490.0000000005</v>
      </c>
      <c r="E14" s="36">
        <v>3088695.7</v>
      </c>
      <c r="F14" s="36">
        <v>3088695.7</v>
      </c>
      <c r="G14" s="36">
        <v>3124695.7</v>
      </c>
      <c r="H14" s="36">
        <v>3024164.6</v>
      </c>
      <c r="I14" s="36">
        <v>3013713.6</v>
      </c>
      <c r="J14" s="36">
        <v>3072116.6999999993</v>
      </c>
      <c r="K14" s="36">
        <v>3062040.5999999996</v>
      </c>
      <c r="L14" s="36">
        <v>2588510.6793000004</v>
      </c>
      <c r="M14" s="36">
        <v>84.258214517046213</v>
      </c>
      <c r="N14" s="36">
        <v>84.535478703319626</v>
      </c>
      <c r="O14" s="166">
        <v>2588510.6793000004</v>
      </c>
      <c r="P14" s="36">
        <v>0</v>
      </c>
      <c r="Q14" s="36">
        <v>425202.9206999999</v>
      </c>
      <c r="R14" s="36">
        <f t="shared" ref="R14" si="5">R15+R16</f>
        <v>467039.62070000003</v>
      </c>
      <c r="S14" s="36">
        <f t="shared" ref="S14:U14" si="6">S15+S16</f>
        <v>3015678.9400600009</v>
      </c>
      <c r="T14" s="43">
        <f t="shared" si="6"/>
        <v>5147.3440599999994</v>
      </c>
      <c r="U14" s="43">
        <f t="shared" si="6"/>
        <v>-47089.303999999989</v>
      </c>
      <c r="V14" s="44"/>
    </row>
    <row r="15" spans="1:23" s="48" customFormat="1" x14ac:dyDescent="0.25">
      <c r="A15" s="38" t="s">
        <v>25</v>
      </c>
      <c r="B15" s="46" t="s">
        <v>26</v>
      </c>
      <c r="C15" s="40"/>
      <c r="D15" s="40">
        <v>2234372.6000000006</v>
      </c>
      <c r="E15" s="40">
        <v>2234372.6</v>
      </c>
      <c r="F15" s="40">
        <v>2234372.6</v>
      </c>
      <c r="G15" s="40">
        <v>2270372.6</v>
      </c>
      <c r="H15" s="40">
        <v>2169841.5</v>
      </c>
      <c r="I15" s="40">
        <v>2159390.5</v>
      </c>
      <c r="J15" s="40">
        <v>2160495.3999999994</v>
      </c>
      <c r="K15" s="40">
        <v>2150419.2999999998</v>
      </c>
      <c r="L15" s="40">
        <v>1858515.1233000006</v>
      </c>
      <c r="M15" s="40">
        <v>86.022637368262906</v>
      </c>
      <c r="N15" s="29">
        <v>86.425708851292427</v>
      </c>
      <c r="O15" s="167">
        <v>1858515.1233000006</v>
      </c>
      <c r="P15" s="40">
        <v>0</v>
      </c>
      <c r="Q15" s="40">
        <v>300875.37669999991</v>
      </c>
      <c r="R15" s="40">
        <f t="shared" ref="R15:U15" si="7">SUMIF($B$17:$B$69,"=01",R17:R69)</f>
        <v>288728.67670000001</v>
      </c>
      <c r="S15" s="40">
        <f t="shared" si="7"/>
        <v>2103511.9320200006</v>
      </c>
      <c r="T15" s="29">
        <f t="shared" si="7"/>
        <v>1286.8360199999988</v>
      </c>
      <c r="U15" s="29">
        <f t="shared" si="7"/>
        <v>-47089.303999999989</v>
      </c>
      <c r="V15" s="47"/>
    </row>
    <row r="16" spans="1:23" s="48" customFormat="1" x14ac:dyDescent="0.25">
      <c r="A16" s="38" t="s">
        <v>27</v>
      </c>
      <c r="B16" s="46" t="s">
        <v>28</v>
      </c>
      <c r="C16" s="40"/>
      <c r="D16" s="40">
        <v>767117.4</v>
      </c>
      <c r="E16" s="40">
        <v>854323.1</v>
      </c>
      <c r="F16" s="40">
        <v>854323.1</v>
      </c>
      <c r="G16" s="40">
        <v>854323.1</v>
      </c>
      <c r="H16" s="40">
        <v>854323.1</v>
      </c>
      <c r="I16" s="40">
        <v>854323.1</v>
      </c>
      <c r="J16" s="40">
        <v>911621.3</v>
      </c>
      <c r="K16" s="40">
        <v>911621.3</v>
      </c>
      <c r="L16" s="40">
        <v>729995.55599999998</v>
      </c>
      <c r="M16" s="40">
        <v>80.076623483896213</v>
      </c>
      <c r="N16" s="29">
        <v>80.076623483896213</v>
      </c>
      <c r="O16" s="167">
        <v>729995.55599999998</v>
      </c>
      <c r="P16" s="40">
        <v>0</v>
      </c>
      <c r="Q16" s="40">
        <v>124327.54400000001</v>
      </c>
      <c r="R16" s="40">
        <f t="shared" ref="R16:U16" si="8">SUMIF($B$17:$B$69,"=02",R17:R69)</f>
        <v>178310.94400000002</v>
      </c>
      <c r="S16" s="40">
        <f t="shared" si="8"/>
        <v>912167.00803999999</v>
      </c>
      <c r="T16" s="29">
        <f t="shared" si="8"/>
        <v>3860.5080400000006</v>
      </c>
      <c r="U16" s="29">
        <f t="shared" si="8"/>
        <v>0</v>
      </c>
      <c r="V16" s="47"/>
    </row>
    <row r="17" spans="1:22" ht="47.25" x14ac:dyDescent="0.25">
      <c r="A17" s="49" t="s">
        <v>32</v>
      </c>
      <c r="B17" s="50" t="s">
        <v>26</v>
      </c>
      <c r="C17" s="51" t="s">
        <v>33</v>
      </c>
      <c r="D17" s="52">
        <v>38948.699999999997</v>
      </c>
      <c r="E17" s="53">
        <v>38948.699999999997</v>
      </c>
      <c r="F17" s="53">
        <v>38948.699999999997</v>
      </c>
      <c r="G17" s="53">
        <v>38948.699999999997</v>
      </c>
      <c r="H17" s="53">
        <v>38948.699999999997</v>
      </c>
      <c r="I17" s="53">
        <v>38948.699999999997</v>
      </c>
      <c r="J17" s="53">
        <v>38948.699999999997</v>
      </c>
      <c r="K17" s="54">
        <v>35878.6</v>
      </c>
      <c r="L17" s="55">
        <v>35878.597379999999</v>
      </c>
      <c r="M17" s="55">
        <v>92.117573577552008</v>
      </c>
      <c r="N17" s="55">
        <v>99.999992697596895</v>
      </c>
      <c r="O17" s="75">
        <v>35878.597379999999</v>
      </c>
      <c r="P17" s="55">
        <v>0</v>
      </c>
      <c r="Q17" s="55">
        <v>3070.1026199999978</v>
      </c>
      <c r="R17" s="55">
        <f t="shared" ref="R17:R63" si="9">K17-L17</f>
        <v>2.6199999992968515E-3</v>
      </c>
      <c r="S17" s="56">
        <f>K17</f>
        <v>35878.6</v>
      </c>
      <c r="T17" s="57" t="str">
        <f t="shared" ref="T17:T57" si="10">IF(S17-K17&gt;0,S17-K17,"")</f>
        <v/>
      </c>
      <c r="U17" s="57" t="str">
        <f t="shared" ref="U17:U50" si="11">IF(S17-K17&lt;0,S17-K17,"")</f>
        <v/>
      </c>
      <c r="V17" s="19"/>
    </row>
    <row r="18" spans="1:22" ht="47.25" x14ac:dyDescent="0.25">
      <c r="A18" s="49" t="s">
        <v>34</v>
      </c>
      <c r="B18" s="50" t="s">
        <v>26</v>
      </c>
      <c r="C18" s="51" t="s">
        <v>35</v>
      </c>
      <c r="D18" s="52">
        <v>338860</v>
      </c>
      <c r="E18" s="53">
        <v>338860</v>
      </c>
      <c r="F18" s="53">
        <v>338860</v>
      </c>
      <c r="G18" s="53">
        <v>338860</v>
      </c>
      <c r="H18" s="53">
        <v>338860</v>
      </c>
      <c r="I18" s="53">
        <v>338860</v>
      </c>
      <c r="J18" s="53">
        <v>338860</v>
      </c>
      <c r="K18" s="53">
        <v>338860</v>
      </c>
      <c r="L18" s="55">
        <v>316411.67989999999</v>
      </c>
      <c r="M18" s="55">
        <v>93.375340819217371</v>
      </c>
      <c r="N18" s="55">
        <v>93.375340819217371</v>
      </c>
      <c r="O18" s="75">
        <v>316411.67989999999</v>
      </c>
      <c r="P18" s="55">
        <v>0</v>
      </c>
      <c r="Q18" s="55">
        <v>22448.320100000012</v>
      </c>
      <c r="R18" s="55">
        <f t="shared" si="9"/>
        <v>22448.320100000012</v>
      </c>
      <c r="S18" s="56">
        <f>K18</f>
        <v>338860</v>
      </c>
      <c r="T18" s="57" t="str">
        <f t="shared" si="10"/>
        <v/>
      </c>
      <c r="U18" s="57" t="str">
        <f t="shared" si="11"/>
        <v/>
      </c>
      <c r="V18" s="58"/>
    </row>
    <row r="19" spans="1:22" ht="47.25" x14ac:dyDescent="0.25">
      <c r="A19" s="49" t="s">
        <v>36</v>
      </c>
      <c r="B19" s="50" t="s">
        <v>26</v>
      </c>
      <c r="C19" s="51" t="s">
        <v>37</v>
      </c>
      <c r="D19" s="52">
        <v>236390</v>
      </c>
      <c r="E19" s="53">
        <v>236390</v>
      </c>
      <c r="F19" s="53">
        <v>236390</v>
      </c>
      <c r="G19" s="53">
        <v>236390</v>
      </c>
      <c r="H19" s="53">
        <v>236390</v>
      </c>
      <c r="I19" s="53">
        <v>236390</v>
      </c>
      <c r="J19" s="53">
        <v>236390</v>
      </c>
      <c r="K19" s="53">
        <v>236390</v>
      </c>
      <c r="L19" s="55">
        <v>236389.51871999999</v>
      </c>
      <c r="M19" s="55">
        <v>99.99979640424722</v>
      </c>
      <c r="N19" s="55">
        <v>99.99979640424722</v>
      </c>
      <c r="O19" s="75">
        <v>236389.51871999999</v>
      </c>
      <c r="P19" s="59">
        <v>0</v>
      </c>
      <c r="Q19" s="55">
        <v>0.48128000000724569</v>
      </c>
      <c r="R19" s="55">
        <f t="shared" si="9"/>
        <v>0.48128000000724569</v>
      </c>
      <c r="S19" s="56">
        <v>236389.5</v>
      </c>
      <c r="T19" s="57" t="str">
        <f t="shared" si="10"/>
        <v/>
      </c>
      <c r="U19" s="57">
        <f t="shared" si="11"/>
        <v>-0.5</v>
      </c>
      <c r="V19" s="19"/>
    </row>
    <row r="20" spans="1:22" ht="35.25" customHeight="1" x14ac:dyDescent="0.25">
      <c r="A20" s="58" t="s">
        <v>38</v>
      </c>
      <c r="B20" s="50" t="s">
        <v>26</v>
      </c>
      <c r="C20" s="51" t="s">
        <v>39</v>
      </c>
      <c r="D20" s="52">
        <v>64017</v>
      </c>
      <c r="E20" s="53">
        <v>64017</v>
      </c>
      <c r="F20" s="53">
        <v>64017</v>
      </c>
      <c r="G20" s="53">
        <v>64017</v>
      </c>
      <c r="H20" s="53">
        <v>64017</v>
      </c>
      <c r="I20" s="53">
        <v>64017</v>
      </c>
      <c r="J20" s="53">
        <v>64017</v>
      </c>
      <c r="K20" s="53">
        <v>64017</v>
      </c>
      <c r="L20" s="55">
        <v>58891.674780000001</v>
      </c>
      <c r="M20" s="55">
        <v>91.993805989034158</v>
      </c>
      <c r="N20" s="55">
        <v>91.993805989034158</v>
      </c>
      <c r="O20" s="75">
        <v>58891.674780000001</v>
      </c>
      <c r="P20" s="55">
        <v>0</v>
      </c>
      <c r="Q20" s="55">
        <v>5125.3252199999988</v>
      </c>
      <c r="R20" s="55">
        <f t="shared" si="9"/>
        <v>5125.3252199999988</v>
      </c>
      <c r="S20" s="56">
        <f>K20</f>
        <v>64017</v>
      </c>
      <c r="T20" s="57" t="str">
        <f t="shared" si="10"/>
        <v/>
      </c>
      <c r="U20" s="57" t="str">
        <f t="shared" si="11"/>
        <v/>
      </c>
      <c r="V20" s="58"/>
    </row>
    <row r="21" spans="1:22" ht="33" customHeight="1" x14ac:dyDescent="0.25">
      <c r="A21" s="60" t="s">
        <v>40</v>
      </c>
      <c r="B21" s="50" t="s">
        <v>26</v>
      </c>
      <c r="C21" s="51" t="s">
        <v>41</v>
      </c>
      <c r="D21" s="52">
        <v>681969.1</v>
      </c>
      <c r="E21" s="53">
        <v>681969.1</v>
      </c>
      <c r="F21" s="53">
        <v>681969.1</v>
      </c>
      <c r="G21" s="53">
        <v>681969.1</v>
      </c>
      <c r="H21" s="61">
        <v>611969.1</v>
      </c>
      <c r="I21" s="53">
        <v>611969.1</v>
      </c>
      <c r="J21" s="53">
        <v>611969.1</v>
      </c>
      <c r="K21" s="53">
        <v>611969.1</v>
      </c>
      <c r="L21" s="55">
        <v>547060.64202000003</v>
      </c>
      <c r="M21" s="55">
        <v>89.393507289828861</v>
      </c>
      <c r="N21" s="55">
        <v>89.393507289828861</v>
      </c>
      <c r="O21" s="75">
        <v>547060.64202000003</v>
      </c>
      <c r="P21" s="55">
        <v>0</v>
      </c>
      <c r="Q21" s="55">
        <v>64908.457979999948</v>
      </c>
      <c r="R21" s="55">
        <f t="shared" si="9"/>
        <v>64908.457979999948</v>
      </c>
      <c r="S21" s="62">
        <v>609060.64</v>
      </c>
      <c r="T21" s="57" t="str">
        <f t="shared" si="10"/>
        <v/>
      </c>
      <c r="U21" s="57">
        <f t="shared" si="11"/>
        <v>-2908.4599999999627</v>
      </c>
      <c r="V21" s="58" t="s">
        <v>42</v>
      </c>
    </row>
    <row r="22" spans="1:22" ht="63" x14ac:dyDescent="0.25">
      <c r="A22" s="60" t="s">
        <v>43</v>
      </c>
      <c r="B22" s="50" t="s">
        <v>26</v>
      </c>
      <c r="C22" s="51" t="s">
        <v>44</v>
      </c>
      <c r="D22" s="52">
        <v>69404.5</v>
      </c>
      <c r="E22" s="53">
        <v>69404.5</v>
      </c>
      <c r="F22" s="53">
        <v>69404.5</v>
      </c>
      <c r="G22" s="53">
        <v>69404.5</v>
      </c>
      <c r="H22" s="53">
        <v>69404.5</v>
      </c>
      <c r="I22" s="63">
        <v>58953.5</v>
      </c>
      <c r="J22" s="53">
        <v>58953.5</v>
      </c>
      <c r="K22" s="54">
        <v>54404.5</v>
      </c>
      <c r="L22" s="55">
        <v>18960.288350000003</v>
      </c>
      <c r="M22" s="55">
        <v>32.161429516483338</v>
      </c>
      <c r="N22" s="55">
        <v>34.850588370447298</v>
      </c>
      <c r="O22" s="75">
        <v>18960.288349999999</v>
      </c>
      <c r="P22" s="55">
        <v>0</v>
      </c>
      <c r="Q22" s="55">
        <v>39993.211649999997</v>
      </c>
      <c r="R22" s="55">
        <f t="shared" si="9"/>
        <v>35444.211649999997</v>
      </c>
      <c r="S22" s="62">
        <v>33368.1</v>
      </c>
      <c r="T22" s="57" t="str">
        <f t="shared" si="10"/>
        <v/>
      </c>
      <c r="U22" s="57">
        <f t="shared" si="11"/>
        <v>-21036.400000000001</v>
      </c>
      <c r="V22" s="64" t="s">
        <v>45</v>
      </c>
    </row>
    <row r="23" spans="1:22" ht="47.25" x14ac:dyDescent="0.25">
      <c r="A23" s="58" t="s">
        <v>46</v>
      </c>
      <c r="B23" s="50" t="s">
        <v>26</v>
      </c>
      <c r="C23" s="51" t="s">
        <v>47</v>
      </c>
      <c r="D23" s="52">
        <v>4923</v>
      </c>
      <c r="E23" s="53">
        <v>4923</v>
      </c>
      <c r="F23" s="53">
        <v>4923</v>
      </c>
      <c r="G23" s="53">
        <v>4923</v>
      </c>
      <c r="H23" s="53">
        <v>4923</v>
      </c>
      <c r="I23" s="53">
        <v>4923</v>
      </c>
      <c r="J23" s="53">
        <v>4923</v>
      </c>
      <c r="K23" s="54">
        <v>4749.1000000000004</v>
      </c>
      <c r="L23" s="52">
        <v>3175.35</v>
      </c>
      <c r="M23" s="55">
        <v>64.500304692260812</v>
      </c>
      <c r="N23" s="55">
        <v>66.862142300646425</v>
      </c>
      <c r="O23" s="168">
        <v>3175.35</v>
      </c>
      <c r="P23" s="55">
        <v>0</v>
      </c>
      <c r="Q23" s="55">
        <v>1747.65</v>
      </c>
      <c r="R23" s="55">
        <f t="shared" si="9"/>
        <v>1573.7500000000005</v>
      </c>
      <c r="S23" s="56">
        <f>K23</f>
        <v>4749.1000000000004</v>
      </c>
      <c r="T23" s="57" t="str">
        <f t="shared" si="10"/>
        <v/>
      </c>
      <c r="U23" s="57" t="str">
        <f t="shared" si="11"/>
        <v/>
      </c>
      <c r="V23" s="58"/>
    </row>
    <row r="24" spans="1:22" ht="47.25" x14ac:dyDescent="0.25">
      <c r="A24" s="65" t="s">
        <v>48</v>
      </c>
      <c r="B24" s="66" t="s">
        <v>26</v>
      </c>
      <c r="C24" s="67" t="s">
        <v>49</v>
      </c>
      <c r="D24" s="52">
        <v>151231.79999999999</v>
      </c>
      <c r="E24" s="53">
        <v>151231.79999999999</v>
      </c>
      <c r="F24" s="53">
        <v>151231.79999999999</v>
      </c>
      <c r="G24" s="53">
        <v>151231.79999999999</v>
      </c>
      <c r="H24" s="61">
        <v>120700.69999999998</v>
      </c>
      <c r="I24" s="53">
        <v>120700.69999999998</v>
      </c>
      <c r="J24" s="53">
        <v>120700.69999999998</v>
      </c>
      <c r="K24" s="54">
        <v>120567.99999999999</v>
      </c>
      <c r="L24" s="55">
        <v>98816.616740000012</v>
      </c>
      <c r="M24" s="55">
        <v>81.869133103619134</v>
      </c>
      <c r="N24" s="55">
        <v>81.959240212991858</v>
      </c>
      <c r="O24" s="75">
        <v>98816.616739999998</v>
      </c>
      <c r="P24" s="55">
        <v>0</v>
      </c>
      <c r="Q24" s="55">
        <v>21884.08325999997</v>
      </c>
      <c r="R24" s="55">
        <f t="shared" si="9"/>
        <v>21751.383259999973</v>
      </c>
      <c r="S24" s="68">
        <f>K24</f>
        <v>120567.99999999999</v>
      </c>
      <c r="T24" s="57" t="str">
        <f t="shared" si="10"/>
        <v/>
      </c>
      <c r="U24" s="57" t="str">
        <f t="shared" si="11"/>
        <v/>
      </c>
      <c r="V24" s="58"/>
    </row>
    <row r="25" spans="1:22" ht="31.5" x14ac:dyDescent="0.25">
      <c r="A25" s="60" t="s">
        <v>50</v>
      </c>
      <c r="B25" s="50" t="s">
        <v>26</v>
      </c>
      <c r="C25" s="51" t="s">
        <v>51</v>
      </c>
      <c r="D25" s="52">
        <v>80327.600000000006</v>
      </c>
      <c r="E25" s="53">
        <v>80327.600000000006</v>
      </c>
      <c r="F25" s="53">
        <v>80327.600000000006</v>
      </c>
      <c r="G25" s="53">
        <v>80327.600000000006</v>
      </c>
      <c r="H25" s="53">
        <v>80327.600000000006</v>
      </c>
      <c r="I25" s="53">
        <v>80327.600000000006</v>
      </c>
      <c r="J25" s="53">
        <v>80327.600000000006</v>
      </c>
      <c r="K25" s="54">
        <v>88352.900000000009</v>
      </c>
      <c r="L25" s="55">
        <v>80121.38</v>
      </c>
      <c r="M25" s="55">
        <v>99.74327628361857</v>
      </c>
      <c r="N25" s="55">
        <v>90.683361836453585</v>
      </c>
      <c r="O25" s="75">
        <v>80121.38</v>
      </c>
      <c r="P25" s="55">
        <v>0</v>
      </c>
      <c r="Q25" s="55">
        <v>206.22000000000116</v>
      </c>
      <c r="R25" s="55">
        <f t="shared" si="9"/>
        <v>8231.5200000000041</v>
      </c>
      <c r="S25" s="56">
        <v>88352.9</v>
      </c>
      <c r="T25" s="57" t="str">
        <f t="shared" si="10"/>
        <v/>
      </c>
      <c r="U25" s="57">
        <f t="shared" si="11"/>
        <v>-1.4551915228366852E-11</v>
      </c>
      <c r="V25" s="58"/>
    </row>
    <row r="26" spans="1:22" ht="31.5" x14ac:dyDescent="0.25">
      <c r="A26" s="60" t="s">
        <v>52</v>
      </c>
      <c r="B26" s="50" t="s">
        <v>26</v>
      </c>
      <c r="C26" s="51" t="s">
        <v>53</v>
      </c>
      <c r="D26" s="52"/>
      <c r="E26" s="53"/>
      <c r="F26" s="53"/>
      <c r="G26" s="69">
        <v>36000</v>
      </c>
      <c r="H26" s="53">
        <v>36000</v>
      </c>
      <c r="I26" s="53">
        <v>36000</v>
      </c>
      <c r="J26" s="53">
        <v>36000</v>
      </c>
      <c r="K26" s="53">
        <v>36000</v>
      </c>
      <c r="L26" s="55">
        <v>8156.650529999999</v>
      </c>
      <c r="M26" s="55">
        <v>22.657362583333331</v>
      </c>
      <c r="N26" s="55">
        <v>22.657362583333331</v>
      </c>
      <c r="O26" s="75">
        <v>8156.6505299999999</v>
      </c>
      <c r="P26" s="55">
        <v>0</v>
      </c>
      <c r="Q26" s="55">
        <v>27843.349470000001</v>
      </c>
      <c r="R26" s="55">
        <f t="shared" si="9"/>
        <v>27843.349470000001</v>
      </c>
      <c r="S26" s="56">
        <f>K26</f>
        <v>36000</v>
      </c>
      <c r="T26" s="57"/>
      <c r="U26" s="57"/>
      <c r="V26" s="19"/>
    </row>
    <row r="27" spans="1:22" ht="33" customHeight="1" x14ac:dyDescent="0.25">
      <c r="A27" s="60" t="s">
        <v>54</v>
      </c>
      <c r="B27" s="50" t="s">
        <v>26</v>
      </c>
      <c r="C27" s="51" t="s">
        <v>55</v>
      </c>
      <c r="D27" s="52">
        <v>169000</v>
      </c>
      <c r="E27" s="53">
        <v>169000</v>
      </c>
      <c r="F27" s="53">
        <v>169000</v>
      </c>
      <c r="G27" s="53">
        <v>169000</v>
      </c>
      <c r="H27" s="53">
        <v>169000</v>
      </c>
      <c r="I27" s="53">
        <v>169000</v>
      </c>
      <c r="J27" s="53">
        <v>169000</v>
      </c>
      <c r="K27" s="53">
        <v>169000</v>
      </c>
      <c r="L27" s="55">
        <v>99346.435400000002</v>
      </c>
      <c r="M27" s="55">
        <v>58.78487301775148</v>
      </c>
      <c r="N27" s="55">
        <v>58.78487301775148</v>
      </c>
      <c r="O27" s="75">
        <v>99346.435400000002</v>
      </c>
      <c r="P27" s="55">
        <v>0</v>
      </c>
      <c r="Q27" s="55">
        <v>69653.564599999998</v>
      </c>
      <c r="R27" s="55">
        <f t="shared" si="9"/>
        <v>69653.564599999998</v>
      </c>
      <c r="S27" s="62">
        <v>153031.5</v>
      </c>
      <c r="T27" s="57" t="str">
        <f t="shared" si="10"/>
        <v/>
      </c>
      <c r="U27" s="57">
        <f t="shared" si="11"/>
        <v>-15968.5</v>
      </c>
      <c r="V27" s="58" t="s">
        <v>56</v>
      </c>
    </row>
    <row r="28" spans="1:22" ht="47.25" x14ac:dyDescent="0.25">
      <c r="A28" s="60" t="s">
        <v>57</v>
      </c>
      <c r="B28" s="50" t="s">
        <v>26</v>
      </c>
      <c r="C28" s="51" t="s">
        <v>58</v>
      </c>
      <c r="D28" s="52">
        <v>52869</v>
      </c>
      <c r="E28" s="53">
        <v>52869</v>
      </c>
      <c r="F28" s="53">
        <v>52869</v>
      </c>
      <c r="G28" s="53">
        <v>52869</v>
      </c>
      <c r="H28" s="53">
        <v>52869</v>
      </c>
      <c r="I28" s="53">
        <v>52869</v>
      </c>
      <c r="J28" s="53">
        <v>50027.8</v>
      </c>
      <c r="K28" s="54">
        <v>47016</v>
      </c>
      <c r="L28" s="55">
        <v>47016</v>
      </c>
      <c r="M28" s="55">
        <v>93.979747260523141</v>
      </c>
      <c r="N28" s="55">
        <v>100</v>
      </c>
      <c r="O28" s="75">
        <v>47016</v>
      </c>
      <c r="P28" s="55">
        <v>0</v>
      </c>
      <c r="Q28" s="55">
        <v>5853</v>
      </c>
      <c r="R28" s="55">
        <f t="shared" si="9"/>
        <v>0</v>
      </c>
      <c r="S28" s="56">
        <v>47016</v>
      </c>
      <c r="T28" s="57" t="str">
        <f t="shared" si="10"/>
        <v/>
      </c>
      <c r="U28" s="57" t="str">
        <f t="shared" si="11"/>
        <v/>
      </c>
      <c r="V28" s="58"/>
    </row>
    <row r="29" spans="1:22" ht="31.5" x14ac:dyDescent="0.25">
      <c r="A29" s="60" t="s">
        <v>59</v>
      </c>
      <c r="B29" s="50" t="s">
        <v>26</v>
      </c>
      <c r="C29" s="51" t="s">
        <v>60</v>
      </c>
      <c r="D29" s="52">
        <v>7689.4</v>
      </c>
      <c r="E29" s="53">
        <v>7689.4</v>
      </c>
      <c r="F29" s="53">
        <v>7689.4</v>
      </c>
      <c r="G29" s="53">
        <v>7689.4</v>
      </c>
      <c r="H29" s="53">
        <v>7689.4</v>
      </c>
      <c r="I29" s="53">
        <v>7689.4</v>
      </c>
      <c r="J29" s="53">
        <v>7689.4</v>
      </c>
      <c r="K29" s="54">
        <v>7164</v>
      </c>
      <c r="L29" s="55">
        <v>0</v>
      </c>
      <c r="M29" s="55">
        <v>0</v>
      </c>
      <c r="N29" s="55">
        <v>0</v>
      </c>
      <c r="O29" s="75"/>
      <c r="P29" s="55">
        <v>0</v>
      </c>
      <c r="Q29" s="55">
        <v>7689.4</v>
      </c>
      <c r="R29" s="55">
        <f t="shared" si="9"/>
        <v>7164</v>
      </c>
      <c r="S29" s="56">
        <f>K29</f>
        <v>7164</v>
      </c>
      <c r="T29" s="57" t="str">
        <f t="shared" si="10"/>
        <v/>
      </c>
      <c r="U29" s="57" t="str">
        <f t="shared" si="11"/>
        <v/>
      </c>
      <c r="V29" s="58"/>
    </row>
    <row r="30" spans="1:22" ht="47.25" x14ac:dyDescent="0.25">
      <c r="A30" s="60" t="s">
        <v>61</v>
      </c>
      <c r="B30" s="50" t="s">
        <v>26</v>
      </c>
      <c r="C30" s="51" t="s">
        <v>62</v>
      </c>
      <c r="D30" s="52">
        <v>29313.4</v>
      </c>
      <c r="E30" s="53">
        <v>29313.4</v>
      </c>
      <c r="F30" s="53">
        <v>29313.4</v>
      </c>
      <c r="G30" s="69">
        <v>27541.600000000002</v>
      </c>
      <c r="H30" s="53">
        <v>27541.600000000002</v>
      </c>
      <c r="I30" s="53">
        <v>27541.600000000002</v>
      </c>
      <c r="J30" s="53">
        <v>27541.600000000002</v>
      </c>
      <c r="K30" s="54">
        <v>21128.800000000003</v>
      </c>
      <c r="L30" s="59">
        <v>21128.82</v>
      </c>
      <c r="M30" s="55">
        <v>76.716022308072141</v>
      </c>
      <c r="N30" s="55">
        <v>100.00009465752903</v>
      </c>
      <c r="O30" s="75">
        <v>21128.82</v>
      </c>
      <c r="P30" s="55">
        <v>0</v>
      </c>
      <c r="Q30" s="55">
        <v>6412.7800000000025</v>
      </c>
      <c r="R30" s="55">
        <f t="shared" si="9"/>
        <v>-1.9999999996798579E-2</v>
      </c>
      <c r="S30" s="56">
        <v>21128.799999999999</v>
      </c>
      <c r="T30" s="57" t="str">
        <f t="shared" si="10"/>
        <v/>
      </c>
      <c r="U30" s="57">
        <f t="shared" si="11"/>
        <v>-3.637978807091713E-12</v>
      </c>
      <c r="V30" s="19"/>
    </row>
    <row r="31" spans="1:22" ht="94.5" x14ac:dyDescent="0.25">
      <c r="A31" s="58" t="s">
        <v>63</v>
      </c>
      <c r="B31" s="50" t="s">
        <v>26</v>
      </c>
      <c r="C31" s="51" t="s">
        <v>64</v>
      </c>
      <c r="D31" s="52">
        <v>50000</v>
      </c>
      <c r="E31" s="53">
        <v>50000</v>
      </c>
      <c r="F31" s="53">
        <v>50000</v>
      </c>
      <c r="G31" s="53">
        <v>50000</v>
      </c>
      <c r="H31" s="53">
        <v>50000</v>
      </c>
      <c r="I31" s="53">
        <v>50000</v>
      </c>
      <c r="J31" s="53">
        <v>50000</v>
      </c>
      <c r="K31" s="53">
        <v>50000</v>
      </c>
      <c r="L31" s="55">
        <v>50000</v>
      </c>
      <c r="M31" s="55">
        <v>100</v>
      </c>
      <c r="N31" s="55">
        <v>100</v>
      </c>
      <c r="O31" s="75">
        <v>50000</v>
      </c>
      <c r="P31" s="55">
        <v>0</v>
      </c>
      <c r="Q31" s="55">
        <v>0</v>
      </c>
      <c r="R31" s="55">
        <f t="shared" si="9"/>
        <v>0</v>
      </c>
      <c r="S31" s="56">
        <f>K31</f>
        <v>50000</v>
      </c>
      <c r="T31" s="57" t="str">
        <f t="shared" si="10"/>
        <v/>
      </c>
      <c r="U31" s="57" t="str">
        <f t="shared" si="11"/>
        <v/>
      </c>
      <c r="V31" s="19"/>
    </row>
    <row r="32" spans="1:22" ht="47.25" x14ac:dyDescent="0.25">
      <c r="A32" s="60" t="s">
        <v>65</v>
      </c>
      <c r="B32" s="50" t="s">
        <v>26</v>
      </c>
      <c r="C32" s="51" t="s">
        <v>66</v>
      </c>
      <c r="D32" s="52">
        <v>8667.6</v>
      </c>
      <c r="E32" s="53">
        <v>8667.6</v>
      </c>
      <c r="F32" s="53">
        <v>8667.6</v>
      </c>
      <c r="G32" s="69">
        <v>10439.4</v>
      </c>
      <c r="H32" s="53">
        <v>10439.4</v>
      </c>
      <c r="I32" s="53">
        <v>10439.4</v>
      </c>
      <c r="J32" s="53">
        <v>10439.4</v>
      </c>
      <c r="K32" s="54">
        <v>8143.0999999999995</v>
      </c>
      <c r="L32" s="55">
        <v>8143.0559999999996</v>
      </c>
      <c r="M32" s="55">
        <v>78.003103626645213</v>
      </c>
      <c r="N32" s="55">
        <v>99.999459665238049</v>
      </c>
      <c r="O32" s="75">
        <v>8143.0559999999996</v>
      </c>
      <c r="P32" s="55">
        <v>0</v>
      </c>
      <c r="Q32" s="55">
        <v>2296.3440000000001</v>
      </c>
      <c r="R32" s="55">
        <f t="shared" si="9"/>
        <v>4.3999999999869033E-2</v>
      </c>
      <c r="S32" s="56">
        <v>8143.0559999999996</v>
      </c>
      <c r="T32" s="57" t="str">
        <f t="shared" si="10"/>
        <v/>
      </c>
      <c r="U32" s="68">
        <f t="shared" si="11"/>
        <v>-4.3999999999869033E-2</v>
      </c>
      <c r="V32" s="58"/>
    </row>
    <row r="33" spans="1:23" ht="31.5" x14ac:dyDescent="0.25">
      <c r="A33" s="60" t="s">
        <v>67</v>
      </c>
      <c r="B33" s="50" t="s">
        <v>26</v>
      </c>
      <c r="C33" s="51" t="s">
        <v>68</v>
      </c>
      <c r="D33" s="52">
        <v>19520.8</v>
      </c>
      <c r="E33" s="70">
        <v>14931</v>
      </c>
      <c r="F33" s="53">
        <v>14931</v>
      </c>
      <c r="G33" s="53">
        <v>14931</v>
      </c>
      <c r="H33" s="53">
        <v>14931</v>
      </c>
      <c r="I33" s="53">
        <v>14931</v>
      </c>
      <c r="J33" s="53">
        <v>14931</v>
      </c>
      <c r="K33" s="53">
        <v>14931</v>
      </c>
      <c r="L33" s="55">
        <v>5397.8232400000006</v>
      </c>
      <c r="M33" s="55">
        <v>36.151786484495354</v>
      </c>
      <c r="N33" s="55">
        <v>36.151786484495354</v>
      </c>
      <c r="O33" s="75">
        <v>5397.8232399999997</v>
      </c>
      <c r="P33" s="55">
        <v>0</v>
      </c>
      <c r="Q33" s="55">
        <v>9533.1767599999985</v>
      </c>
      <c r="R33" s="55">
        <f t="shared" si="9"/>
        <v>9533.1767599999985</v>
      </c>
      <c r="S33" s="71">
        <v>7755.6</v>
      </c>
      <c r="T33" s="57" t="str">
        <f t="shared" si="10"/>
        <v/>
      </c>
      <c r="U33" s="57">
        <f t="shared" si="11"/>
        <v>-7175.4</v>
      </c>
      <c r="V33" s="19"/>
    </row>
    <row r="34" spans="1:23" ht="63" x14ac:dyDescent="0.25">
      <c r="A34" s="60" t="s">
        <v>69</v>
      </c>
      <c r="B34" s="50" t="s">
        <v>31</v>
      </c>
      <c r="C34" s="51"/>
      <c r="D34" s="52"/>
      <c r="E34" s="53">
        <v>0</v>
      </c>
      <c r="F34" s="53">
        <v>0</v>
      </c>
      <c r="G34" s="53">
        <v>0</v>
      </c>
      <c r="H34" s="53">
        <v>0</v>
      </c>
      <c r="I34" s="53">
        <v>0</v>
      </c>
      <c r="J34" s="53">
        <v>0</v>
      </c>
      <c r="K34" s="53">
        <v>0</v>
      </c>
      <c r="L34" s="55"/>
      <c r="M34" s="55"/>
      <c r="N34" s="55"/>
      <c r="O34" s="75"/>
      <c r="P34" s="55"/>
      <c r="Q34" s="55">
        <v>0</v>
      </c>
      <c r="R34" s="55">
        <f t="shared" si="9"/>
        <v>0</v>
      </c>
      <c r="S34" s="56">
        <f>K34</f>
        <v>0</v>
      </c>
      <c r="T34" s="57" t="str">
        <f t="shared" si="10"/>
        <v/>
      </c>
      <c r="U34" s="57" t="str">
        <f t="shared" si="11"/>
        <v/>
      </c>
      <c r="V34" s="72"/>
    </row>
    <row r="35" spans="1:23" x14ac:dyDescent="0.25">
      <c r="A35" s="38" t="s">
        <v>25</v>
      </c>
      <c r="B35" s="50" t="s">
        <v>26</v>
      </c>
      <c r="C35" s="51" t="s">
        <v>70</v>
      </c>
      <c r="D35" s="52">
        <v>35219</v>
      </c>
      <c r="E35" s="53">
        <v>35219</v>
      </c>
      <c r="F35" s="53">
        <v>35219</v>
      </c>
      <c r="G35" s="53">
        <v>35219</v>
      </c>
      <c r="H35" s="53">
        <v>35219</v>
      </c>
      <c r="I35" s="53">
        <v>35219</v>
      </c>
      <c r="J35" s="53">
        <v>35219</v>
      </c>
      <c r="K35" s="53">
        <v>35219</v>
      </c>
      <c r="L35" s="55">
        <v>30346.902990000002</v>
      </c>
      <c r="M35" s="55">
        <v>86.166282375990249</v>
      </c>
      <c r="N35" s="55">
        <v>86.166282375990249</v>
      </c>
      <c r="O35" s="75">
        <v>30346.902989999999</v>
      </c>
      <c r="P35" s="55">
        <v>0</v>
      </c>
      <c r="Q35" s="55">
        <v>4872.0970099999977</v>
      </c>
      <c r="R35" s="55">
        <f t="shared" si="9"/>
        <v>4872.0970099999977</v>
      </c>
      <c r="S35" s="56">
        <f>K35</f>
        <v>35219</v>
      </c>
      <c r="T35" s="57" t="str">
        <f t="shared" si="10"/>
        <v/>
      </c>
      <c r="U35" s="57" t="str">
        <f t="shared" si="11"/>
        <v/>
      </c>
      <c r="V35" s="145" t="s">
        <v>71</v>
      </c>
    </row>
    <row r="36" spans="1:23" x14ac:dyDescent="0.25">
      <c r="A36" s="38" t="s">
        <v>27</v>
      </c>
      <c r="B36" s="50" t="s">
        <v>28</v>
      </c>
      <c r="C36" s="51" t="s">
        <v>70</v>
      </c>
      <c r="D36" s="52">
        <v>105657</v>
      </c>
      <c r="E36" s="53">
        <v>105657</v>
      </c>
      <c r="F36" s="53">
        <v>105657</v>
      </c>
      <c r="G36" s="53">
        <v>105657</v>
      </c>
      <c r="H36" s="53">
        <v>105657</v>
      </c>
      <c r="I36" s="53">
        <v>105657</v>
      </c>
      <c r="J36" s="53">
        <v>105657</v>
      </c>
      <c r="K36" s="53">
        <v>105657</v>
      </c>
      <c r="L36" s="55">
        <v>91040.709010000006</v>
      </c>
      <c r="M36" s="55">
        <v>86.166282413848592</v>
      </c>
      <c r="N36" s="55">
        <v>86.166282413848592</v>
      </c>
      <c r="O36" s="75">
        <v>91040.709010000006</v>
      </c>
      <c r="P36" s="55">
        <v>0</v>
      </c>
      <c r="Q36" s="55">
        <v>14616.290989999994</v>
      </c>
      <c r="R36" s="55">
        <f t="shared" si="9"/>
        <v>14616.290989999994</v>
      </c>
      <c r="S36" s="56">
        <f>K36</f>
        <v>105657</v>
      </c>
      <c r="T36" s="57" t="str">
        <f t="shared" si="10"/>
        <v/>
      </c>
      <c r="U36" s="57" t="str">
        <f t="shared" si="11"/>
        <v/>
      </c>
      <c r="V36" s="146"/>
    </row>
    <row r="37" spans="1:23" ht="31.5" x14ac:dyDescent="0.25">
      <c r="A37" s="60" t="s">
        <v>72</v>
      </c>
      <c r="B37" s="50" t="s">
        <v>31</v>
      </c>
      <c r="C37" s="51"/>
      <c r="D37" s="52"/>
      <c r="E37" s="53">
        <v>0</v>
      </c>
      <c r="F37" s="53">
        <v>0</v>
      </c>
      <c r="G37" s="53">
        <v>0</v>
      </c>
      <c r="H37" s="53">
        <v>0</v>
      </c>
      <c r="I37" s="53">
        <v>0</v>
      </c>
      <c r="J37" s="53">
        <v>0</v>
      </c>
      <c r="K37" s="53">
        <v>0</v>
      </c>
      <c r="L37" s="55"/>
      <c r="M37" s="55"/>
      <c r="N37" s="55"/>
      <c r="O37" s="75"/>
      <c r="P37" s="55">
        <v>0</v>
      </c>
      <c r="Q37" s="55">
        <v>0</v>
      </c>
      <c r="R37" s="55">
        <f t="shared" si="9"/>
        <v>0</v>
      </c>
      <c r="S37" s="56">
        <f>K37</f>
        <v>0</v>
      </c>
      <c r="T37" s="57" t="str">
        <f t="shared" si="10"/>
        <v/>
      </c>
      <c r="U37" s="57" t="str">
        <f t="shared" si="11"/>
        <v/>
      </c>
      <c r="V37" s="147" t="s">
        <v>73</v>
      </c>
    </row>
    <row r="38" spans="1:23" ht="19.5" customHeight="1" x14ac:dyDescent="0.25">
      <c r="A38" s="38" t="s">
        <v>25</v>
      </c>
      <c r="B38" s="50" t="s">
        <v>26</v>
      </c>
      <c r="C38" s="51" t="s">
        <v>74</v>
      </c>
      <c r="D38" s="52">
        <v>31583.8</v>
      </c>
      <c r="E38" s="53">
        <v>31583.8</v>
      </c>
      <c r="F38" s="53">
        <v>31583.8</v>
      </c>
      <c r="G38" s="53">
        <v>31583.8</v>
      </c>
      <c r="H38" s="53">
        <v>31583.8</v>
      </c>
      <c r="I38" s="53">
        <v>31583.8</v>
      </c>
      <c r="J38" s="53">
        <v>31583.8</v>
      </c>
      <c r="K38" s="53">
        <v>31583.8</v>
      </c>
      <c r="L38" s="55">
        <v>31583.8</v>
      </c>
      <c r="M38" s="55">
        <v>100</v>
      </c>
      <c r="N38" s="55">
        <v>100</v>
      </c>
      <c r="O38" s="75">
        <v>31583.8</v>
      </c>
      <c r="P38" s="55">
        <v>0</v>
      </c>
      <c r="Q38" s="55">
        <v>0</v>
      </c>
      <c r="R38" s="55">
        <f t="shared" si="9"/>
        <v>0</v>
      </c>
      <c r="S38" s="55">
        <v>32870.636019999998</v>
      </c>
      <c r="T38" s="57">
        <f t="shared" si="10"/>
        <v>1286.8360199999988</v>
      </c>
      <c r="U38" s="57" t="str">
        <f t="shared" si="11"/>
        <v/>
      </c>
      <c r="V38" s="148"/>
    </row>
    <row r="39" spans="1:23" ht="19.5" customHeight="1" x14ac:dyDescent="0.25">
      <c r="A39" s="38" t="s">
        <v>27</v>
      </c>
      <c r="B39" s="50" t="s">
        <v>28</v>
      </c>
      <c r="C39" s="51" t="s">
        <v>74</v>
      </c>
      <c r="D39" s="52">
        <v>94751.4</v>
      </c>
      <c r="E39" s="53">
        <v>94751.4</v>
      </c>
      <c r="F39" s="53">
        <v>94751.4</v>
      </c>
      <c r="G39" s="53">
        <v>94751.4</v>
      </c>
      <c r="H39" s="53">
        <v>94751.4</v>
      </c>
      <c r="I39" s="53">
        <v>94751.4</v>
      </c>
      <c r="J39" s="53">
        <v>94751.4</v>
      </c>
      <c r="K39" s="53">
        <v>94751.4</v>
      </c>
      <c r="L39" s="55">
        <v>94751.4</v>
      </c>
      <c r="M39" s="55">
        <v>100</v>
      </c>
      <c r="N39" s="55">
        <v>100</v>
      </c>
      <c r="O39" s="75">
        <v>94751.4</v>
      </c>
      <c r="P39" s="55">
        <v>0</v>
      </c>
      <c r="Q39" s="55">
        <v>0</v>
      </c>
      <c r="R39" s="55">
        <f t="shared" si="9"/>
        <v>0</v>
      </c>
      <c r="S39" s="55">
        <v>98611.908039999995</v>
      </c>
      <c r="T39" s="57">
        <f t="shared" si="10"/>
        <v>3860.5080400000006</v>
      </c>
      <c r="U39" s="57" t="str">
        <f t="shared" si="11"/>
        <v/>
      </c>
      <c r="V39" s="149"/>
    </row>
    <row r="40" spans="1:23" ht="47.25" x14ac:dyDescent="0.25">
      <c r="A40" s="60" t="s">
        <v>75</v>
      </c>
      <c r="B40" s="50" t="s">
        <v>31</v>
      </c>
      <c r="C40" s="51"/>
      <c r="D40" s="52"/>
      <c r="E40" s="53">
        <v>0</v>
      </c>
      <c r="F40" s="53">
        <v>0</v>
      </c>
      <c r="G40" s="53">
        <v>0</v>
      </c>
      <c r="H40" s="53">
        <v>0</v>
      </c>
      <c r="I40" s="53">
        <v>0</v>
      </c>
      <c r="J40" s="53">
        <v>0</v>
      </c>
      <c r="K40" s="53">
        <v>0</v>
      </c>
      <c r="L40" s="55"/>
      <c r="M40" s="55"/>
      <c r="N40" s="55"/>
      <c r="O40" s="75"/>
      <c r="P40" s="55">
        <v>0</v>
      </c>
      <c r="Q40" s="55">
        <v>0</v>
      </c>
      <c r="R40" s="55">
        <f t="shared" si="9"/>
        <v>0</v>
      </c>
      <c r="S40" s="56">
        <f t="shared" ref="S40:S54" si="12">K40</f>
        <v>0</v>
      </c>
      <c r="T40" s="57" t="str">
        <f t="shared" si="10"/>
        <v/>
      </c>
      <c r="U40" s="57" t="str">
        <f t="shared" si="11"/>
        <v/>
      </c>
      <c r="V40" s="19"/>
    </row>
    <row r="41" spans="1:23" x14ac:dyDescent="0.25">
      <c r="A41" s="38" t="s">
        <v>25</v>
      </c>
      <c r="B41" s="50" t="s">
        <v>26</v>
      </c>
      <c r="C41" s="51" t="s">
        <v>76</v>
      </c>
      <c r="D41" s="52">
        <v>38900.400000000001</v>
      </c>
      <c r="E41" s="53">
        <v>38900.400000000001</v>
      </c>
      <c r="F41" s="53">
        <v>38900.400000000001</v>
      </c>
      <c r="G41" s="53">
        <v>38900.400000000001</v>
      </c>
      <c r="H41" s="53">
        <v>38900.400000000001</v>
      </c>
      <c r="I41" s="53">
        <v>38900.400000000001</v>
      </c>
      <c r="J41" s="53">
        <v>38900.400000000001</v>
      </c>
      <c r="K41" s="53">
        <v>38900.400000000001</v>
      </c>
      <c r="L41" s="55">
        <v>38896.091089999994</v>
      </c>
      <c r="M41" s="55">
        <v>99.98892322443983</v>
      </c>
      <c r="N41" s="55">
        <v>99.98892322443983</v>
      </c>
      <c r="O41" s="75">
        <v>38896.091090000002</v>
      </c>
      <c r="P41" s="73">
        <v>0</v>
      </c>
      <c r="Q41" s="55">
        <v>4.3089100000070175</v>
      </c>
      <c r="R41" s="55">
        <f t="shared" si="9"/>
        <v>4.3089100000070175</v>
      </c>
      <c r="S41" s="56">
        <f t="shared" si="12"/>
        <v>38900.400000000001</v>
      </c>
      <c r="T41" s="57" t="str">
        <f t="shared" si="10"/>
        <v/>
      </c>
      <c r="U41" s="57" t="str">
        <f t="shared" si="11"/>
        <v/>
      </c>
      <c r="V41" s="72"/>
    </row>
    <row r="42" spans="1:23" x14ac:dyDescent="0.25">
      <c r="A42" s="38" t="s">
        <v>27</v>
      </c>
      <c r="B42" s="50" t="s">
        <v>28</v>
      </c>
      <c r="C42" s="51" t="s">
        <v>76</v>
      </c>
      <c r="D42" s="52">
        <v>116701.3</v>
      </c>
      <c r="E42" s="53">
        <v>116701.3</v>
      </c>
      <c r="F42" s="53">
        <v>116701.3</v>
      </c>
      <c r="G42" s="53">
        <v>116701.3</v>
      </c>
      <c r="H42" s="53">
        <v>116701.3</v>
      </c>
      <c r="I42" s="53">
        <v>116701.3</v>
      </c>
      <c r="J42" s="53">
        <v>116701.3</v>
      </c>
      <c r="K42" s="53">
        <v>116701.3</v>
      </c>
      <c r="L42" s="55">
        <v>116688.27327999999</v>
      </c>
      <c r="M42" s="55">
        <v>99.988837553651919</v>
      </c>
      <c r="N42" s="55">
        <v>99.988837553651919</v>
      </c>
      <c r="O42" s="75">
        <v>116688.27327999999</v>
      </c>
      <c r="P42" s="73">
        <v>0</v>
      </c>
      <c r="Q42" s="55">
        <v>13.026720000008936</v>
      </c>
      <c r="R42" s="55">
        <f t="shared" si="9"/>
        <v>13.026720000008936</v>
      </c>
      <c r="S42" s="56">
        <f t="shared" si="12"/>
        <v>116701.3</v>
      </c>
      <c r="T42" s="57" t="str">
        <f t="shared" si="10"/>
        <v/>
      </c>
      <c r="U42" s="57" t="str">
        <f t="shared" si="11"/>
        <v/>
      </c>
      <c r="V42" s="72"/>
    </row>
    <row r="43" spans="1:23" ht="31.5" x14ac:dyDescent="0.25">
      <c r="A43" s="60" t="s">
        <v>77</v>
      </c>
      <c r="B43" s="50" t="s">
        <v>31</v>
      </c>
      <c r="C43" s="51"/>
      <c r="D43" s="52"/>
      <c r="E43" s="53">
        <v>0</v>
      </c>
      <c r="F43" s="53">
        <v>0</v>
      </c>
      <c r="G43" s="53">
        <v>0</v>
      </c>
      <c r="H43" s="53">
        <v>0</v>
      </c>
      <c r="I43" s="53">
        <v>0</v>
      </c>
      <c r="J43" s="53">
        <v>0</v>
      </c>
      <c r="K43" s="53">
        <v>0</v>
      </c>
      <c r="L43" s="55"/>
      <c r="M43" s="55"/>
      <c r="N43" s="55"/>
      <c r="O43" s="75"/>
      <c r="P43" s="55">
        <v>0</v>
      </c>
      <c r="Q43" s="55">
        <v>0</v>
      </c>
      <c r="R43" s="55">
        <f t="shared" si="9"/>
        <v>0</v>
      </c>
      <c r="S43" s="56">
        <f t="shared" si="12"/>
        <v>0</v>
      </c>
      <c r="T43" s="57" t="str">
        <f t="shared" si="10"/>
        <v/>
      </c>
      <c r="U43" s="57" t="str">
        <f t="shared" si="11"/>
        <v/>
      </c>
      <c r="V43" s="19"/>
      <c r="W43" s="74"/>
    </row>
    <row r="44" spans="1:23" x14ac:dyDescent="0.25">
      <c r="A44" s="38" t="s">
        <v>25</v>
      </c>
      <c r="B44" s="50" t="s">
        <v>26</v>
      </c>
      <c r="C44" s="51" t="s">
        <v>78</v>
      </c>
      <c r="D44" s="52">
        <v>16194.8</v>
      </c>
      <c r="E44" s="53">
        <v>16194.8</v>
      </c>
      <c r="F44" s="53">
        <v>16194.8</v>
      </c>
      <c r="G44" s="53">
        <v>16194.8</v>
      </c>
      <c r="H44" s="53">
        <v>16194.8</v>
      </c>
      <c r="I44" s="53">
        <v>16194.8</v>
      </c>
      <c r="J44" s="53">
        <v>16194.8</v>
      </c>
      <c r="K44" s="53">
        <v>16194.8</v>
      </c>
      <c r="L44" s="55">
        <v>16194.790950000001</v>
      </c>
      <c r="M44" s="55">
        <v>99.999944117864999</v>
      </c>
      <c r="N44" s="55">
        <v>99.999944117864999</v>
      </c>
      <c r="O44" s="75">
        <v>16194.790950000001</v>
      </c>
      <c r="P44" s="55">
        <v>0</v>
      </c>
      <c r="Q44" s="55">
        <v>9.0499999987514457E-3</v>
      </c>
      <c r="R44" s="55">
        <f t="shared" si="9"/>
        <v>9.0499999987514457E-3</v>
      </c>
      <c r="S44" s="56">
        <f t="shared" si="12"/>
        <v>16194.8</v>
      </c>
      <c r="T44" s="57" t="str">
        <f t="shared" si="10"/>
        <v/>
      </c>
      <c r="U44" s="57" t="str">
        <f t="shared" si="11"/>
        <v/>
      </c>
      <c r="V44" s="19"/>
      <c r="W44" s="74"/>
    </row>
    <row r="45" spans="1:23" x14ac:dyDescent="0.25">
      <c r="A45" s="38" t="s">
        <v>27</v>
      </c>
      <c r="B45" s="50" t="s">
        <v>28</v>
      </c>
      <c r="C45" s="51" t="s">
        <v>78</v>
      </c>
      <c r="D45" s="52">
        <v>48584.5</v>
      </c>
      <c r="E45" s="53">
        <v>48584.5</v>
      </c>
      <c r="F45" s="53">
        <v>48584.5</v>
      </c>
      <c r="G45" s="53">
        <v>48584.5</v>
      </c>
      <c r="H45" s="53">
        <v>48584.5</v>
      </c>
      <c r="I45" s="53">
        <v>48584.5</v>
      </c>
      <c r="J45" s="53">
        <v>48584.5</v>
      </c>
      <c r="K45" s="53">
        <v>48584.5</v>
      </c>
      <c r="L45" s="55">
        <v>48584.372889999991</v>
      </c>
      <c r="M45" s="55">
        <v>99.999738373349516</v>
      </c>
      <c r="N45" s="55">
        <v>99.999738373349516</v>
      </c>
      <c r="O45" s="75">
        <v>48584.372889999999</v>
      </c>
      <c r="P45" s="55">
        <v>0</v>
      </c>
      <c r="Q45" s="55">
        <v>0.12711000000854256</v>
      </c>
      <c r="R45" s="55">
        <f t="shared" si="9"/>
        <v>0.12711000000854256</v>
      </c>
      <c r="S45" s="56">
        <f t="shared" si="12"/>
        <v>48584.5</v>
      </c>
      <c r="T45" s="57" t="str">
        <f t="shared" si="10"/>
        <v/>
      </c>
      <c r="U45" s="57" t="str">
        <f t="shared" si="11"/>
        <v/>
      </c>
      <c r="V45" s="19"/>
    </row>
    <row r="46" spans="1:23" ht="31.5" x14ac:dyDescent="0.25">
      <c r="A46" s="60" t="s">
        <v>79</v>
      </c>
      <c r="B46" s="50" t="s">
        <v>31</v>
      </c>
      <c r="C46" s="51"/>
      <c r="D46" s="52"/>
      <c r="E46" s="53">
        <v>0</v>
      </c>
      <c r="F46" s="53">
        <v>0</v>
      </c>
      <c r="G46" s="53">
        <v>0</v>
      </c>
      <c r="H46" s="53">
        <v>0</v>
      </c>
      <c r="I46" s="53">
        <v>0</v>
      </c>
      <c r="J46" s="53">
        <v>0</v>
      </c>
      <c r="K46" s="53">
        <v>0</v>
      </c>
      <c r="L46" s="55"/>
      <c r="M46" s="55"/>
      <c r="N46" s="55"/>
      <c r="O46" s="75"/>
      <c r="P46" s="55">
        <v>0</v>
      </c>
      <c r="Q46" s="55">
        <v>0</v>
      </c>
      <c r="R46" s="55">
        <f t="shared" si="9"/>
        <v>0</v>
      </c>
      <c r="S46" s="56">
        <f t="shared" si="12"/>
        <v>0</v>
      </c>
      <c r="T46" s="57" t="str">
        <f t="shared" si="10"/>
        <v/>
      </c>
      <c r="U46" s="57" t="str">
        <f t="shared" si="11"/>
        <v/>
      </c>
      <c r="V46" s="72"/>
    </row>
    <row r="47" spans="1:23" ht="15.75" customHeight="1" x14ac:dyDescent="0.25">
      <c r="A47" s="38" t="s">
        <v>25</v>
      </c>
      <c r="B47" s="50" t="s">
        <v>26</v>
      </c>
      <c r="C47" s="51" t="s">
        <v>80</v>
      </c>
      <c r="D47" s="52">
        <v>46229.2</v>
      </c>
      <c r="E47" s="53">
        <v>46229.2</v>
      </c>
      <c r="F47" s="53">
        <v>46229.2</v>
      </c>
      <c r="G47" s="53">
        <v>46229.2</v>
      </c>
      <c r="H47" s="53">
        <v>46229.2</v>
      </c>
      <c r="I47" s="53">
        <v>46229.2</v>
      </c>
      <c r="J47" s="53">
        <v>46229.2</v>
      </c>
      <c r="K47" s="53">
        <v>46229.2</v>
      </c>
      <c r="L47" s="55">
        <v>45978.407679999997</v>
      </c>
      <c r="M47" s="55">
        <v>99.457502357817134</v>
      </c>
      <c r="N47" s="55">
        <v>99.457502357817134</v>
      </c>
      <c r="O47" s="75">
        <v>45978.407679999997</v>
      </c>
      <c r="P47" s="55">
        <v>0</v>
      </c>
      <c r="Q47" s="55">
        <v>250.79232000000047</v>
      </c>
      <c r="R47" s="55">
        <f t="shared" si="9"/>
        <v>250.79232000000047</v>
      </c>
      <c r="S47" s="56">
        <f t="shared" si="12"/>
        <v>46229.2</v>
      </c>
      <c r="T47" s="57" t="str">
        <f t="shared" si="10"/>
        <v/>
      </c>
      <c r="U47" s="57" t="str">
        <f t="shared" si="11"/>
        <v/>
      </c>
      <c r="V47" s="72"/>
    </row>
    <row r="48" spans="1:23" x14ac:dyDescent="0.25">
      <c r="A48" s="38" t="s">
        <v>27</v>
      </c>
      <c r="B48" s="50" t="s">
        <v>28</v>
      </c>
      <c r="C48" s="51" t="s">
        <v>80</v>
      </c>
      <c r="D48" s="52">
        <v>138687.6</v>
      </c>
      <c r="E48" s="53">
        <v>138687.6</v>
      </c>
      <c r="F48" s="53">
        <v>138687.6</v>
      </c>
      <c r="G48" s="53">
        <v>138687.6</v>
      </c>
      <c r="H48" s="53">
        <v>138687.6</v>
      </c>
      <c r="I48" s="53">
        <v>138687.6</v>
      </c>
      <c r="J48" s="53">
        <v>138687.6</v>
      </c>
      <c r="K48" s="53">
        <v>138687.6</v>
      </c>
      <c r="L48" s="55">
        <v>137935.22308000003</v>
      </c>
      <c r="M48" s="55">
        <v>99.457502386658945</v>
      </c>
      <c r="N48" s="55">
        <v>99.457502386658945</v>
      </c>
      <c r="O48" s="75">
        <v>137935.22308</v>
      </c>
      <c r="P48" s="55">
        <v>0</v>
      </c>
      <c r="Q48" s="55">
        <v>752.3769199999806</v>
      </c>
      <c r="R48" s="55">
        <f t="shared" si="9"/>
        <v>752.3769199999806</v>
      </c>
      <c r="S48" s="56">
        <f t="shared" si="12"/>
        <v>138687.6</v>
      </c>
      <c r="T48" s="57" t="str">
        <f t="shared" si="10"/>
        <v/>
      </c>
      <c r="U48" s="57" t="str">
        <f t="shared" si="11"/>
        <v/>
      </c>
      <c r="V48" s="72"/>
    </row>
    <row r="49" spans="1:23" ht="63.75" customHeight="1" x14ac:dyDescent="0.25">
      <c r="A49" s="58" t="s">
        <v>81</v>
      </c>
      <c r="B49" s="50" t="s">
        <v>31</v>
      </c>
      <c r="C49" s="51"/>
      <c r="D49" s="52"/>
      <c r="E49" s="53">
        <v>0</v>
      </c>
      <c r="F49" s="53">
        <v>0</v>
      </c>
      <c r="G49" s="53">
        <v>0</v>
      </c>
      <c r="H49" s="53">
        <v>0</v>
      </c>
      <c r="I49" s="53">
        <v>0</v>
      </c>
      <c r="J49" s="53">
        <v>0</v>
      </c>
      <c r="K49" s="53">
        <v>0</v>
      </c>
      <c r="L49" s="55"/>
      <c r="M49" s="55"/>
      <c r="N49" s="55"/>
      <c r="O49" s="75"/>
      <c r="P49" s="75">
        <v>0</v>
      </c>
      <c r="Q49" s="55">
        <v>0</v>
      </c>
      <c r="R49" s="55">
        <f t="shared" si="9"/>
        <v>0</v>
      </c>
      <c r="S49" s="56">
        <f t="shared" si="12"/>
        <v>0</v>
      </c>
      <c r="T49" s="57" t="str">
        <f t="shared" si="10"/>
        <v/>
      </c>
      <c r="U49" s="57" t="str">
        <f t="shared" si="11"/>
        <v/>
      </c>
      <c r="V49" s="19"/>
    </row>
    <row r="50" spans="1:23" x14ac:dyDescent="0.25">
      <c r="A50" s="38" t="s">
        <v>25</v>
      </c>
      <c r="B50" s="50" t="s">
        <v>26</v>
      </c>
      <c r="C50" s="51" t="s">
        <v>82</v>
      </c>
      <c r="D50" s="52">
        <v>51177.7</v>
      </c>
      <c r="E50" s="53">
        <v>51177.7</v>
      </c>
      <c r="F50" s="53">
        <v>51177.7</v>
      </c>
      <c r="G50" s="53">
        <v>51177.7</v>
      </c>
      <c r="H50" s="53">
        <v>51177.7</v>
      </c>
      <c r="I50" s="53">
        <v>51177.7</v>
      </c>
      <c r="J50" s="53">
        <v>51177.7</v>
      </c>
      <c r="K50" s="53">
        <v>51177.7</v>
      </c>
      <c r="L50" s="55">
        <v>51177.683590000001</v>
      </c>
      <c r="M50" s="55">
        <v>99.999967935253053</v>
      </c>
      <c r="N50" s="55">
        <v>99.999967935253053</v>
      </c>
      <c r="O50" s="75">
        <v>51177.683590000001</v>
      </c>
      <c r="P50" s="55">
        <v>0</v>
      </c>
      <c r="Q50" s="55">
        <v>1.6409999996540137E-2</v>
      </c>
      <c r="R50" s="55">
        <f t="shared" si="9"/>
        <v>1.6409999996540137E-2</v>
      </c>
      <c r="S50" s="56">
        <f t="shared" si="12"/>
        <v>51177.7</v>
      </c>
      <c r="T50" s="57" t="str">
        <f t="shared" si="10"/>
        <v/>
      </c>
      <c r="U50" s="57" t="str">
        <f t="shared" si="11"/>
        <v/>
      </c>
      <c r="V50" s="72"/>
      <c r="W50" s="74"/>
    </row>
    <row r="51" spans="1:23" x14ac:dyDescent="0.25">
      <c r="A51" s="38" t="s">
        <v>27</v>
      </c>
      <c r="B51" s="50" t="s">
        <v>28</v>
      </c>
      <c r="C51" s="51" t="s">
        <v>82</v>
      </c>
      <c r="D51" s="52">
        <v>153533.1</v>
      </c>
      <c r="E51" s="53">
        <v>153533.1</v>
      </c>
      <c r="F51" s="53">
        <v>153533.1</v>
      </c>
      <c r="G51" s="53">
        <v>153533.1</v>
      </c>
      <c r="H51" s="53">
        <v>153533.1</v>
      </c>
      <c r="I51" s="53">
        <v>153533.1</v>
      </c>
      <c r="J51" s="53">
        <v>153533.1</v>
      </c>
      <c r="K51" s="53">
        <v>153533.1</v>
      </c>
      <c r="L51" s="55">
        <v>153533.05082999999</v>
      </c>
      <c r="M51" s="55">
        <v>99.999967974332563</v>
      </c>
      <c r="N51" s="55">
        <v>99.999967974332563</v>
      </c>
      <c r="O51" s="75">
        <v>153533.05082999999</v>
      </c>
      <c r="P51" s="55">
        <v>0</v>
      </c>
      <c r="Q51" s="55">
        <v>4.917000001296401E-2</v>
      </c>
      <c r="R51" s="55">
        <f t="shared" si="9"/>
        <v>4.917000001296401E-2</v>
      </c>
      <c r="S51" s="56">
        <f t="shared" si="12"/>
        <v>153533.1</v>
      </c>
      <c r="T51" s="57" t="str">
        <f t="shared" si="10"/>
        <v/>
      </c>
      <c r="U51" s="57" t="str">
        <f>IF((S51-K51)&lt;0,S51-K51,"")</f>
        <v/>
      </c>
      <c r="V51" s="72"/>
      <c r="W51" s="74"/>
    </row>
    <row r="52" spans="1:23" ht="78.75" x14ac:dyDescent="0.25">
      <c r="A52" s="60" t="s">
        <v>83</v>
      </c>
      <c r="B52" s="50" t="s">
        <v>31</v>
      </c>
      <c r="C52" s="51"/>
      <c r="D52" s="52"/>
      <c r="E52" s="53">
        <v>0</v>
      </c>
      <c r="F52" s="53">
        <v>0</v>
      </c>
      <c r="G52" s="53">
        <v>0</v>
      </c>
      <c r="H52" s="53">
        <v>0</v>
      </c>
      <c r="I52" s="53">
        <v>0</v>
      </c>
      <c r="J52" s="53">
        <v>0</v>
      </c>
      <c r="K52" s="53">
        <v>0</v>
      </c>
      <c r="L52" s="55"/>
      <c r="M52" s="55"/>
      <c r="N52" s="55"/>
      <c r="O52" s="75"/>
      <c r="P52" s="55">
        <v>0</v>
      </c>
      <c r="Q52" s="55">
        <v>0</v>
      </c>
      <c r="R52" s="55">
        <f t="shared" si="9"/>
        <v>0</v>
      </c>
      <c r="S52" s="56">
        <f t="shared" si="12"/>
        <v>0</v>
      </c>
      <c r="T52" s="57" t="str">
        <f t="shared" si="10"/>
        <v/>
      </c>
      <c r="U52" s="57" t="str">
        <f>IF(S52-K52&lt;0,S52-K52,"")</f>
        <v/>
      </c>
      <c r="V52" s="76"/>
    </row>
    <row r="53" spans="1:23" ht="15.75" customHeight="1" x14ac:dyDescent="0.25">
      <c r="A53" s="38" t="s">
        <v>25</v>
      </c>
      <c r="B53" s="50" t="s">
        <v>26</v>
      </c>
      <c r="C53" s="51" t="s">
        <v>84</v>
      </c>
      <c r="D53" s="52">
        <v>7348.6</v>
      </c>
      <c r="E53" s="53">
        <v>7348.6</v>
      </c>
      <c r="F53" s="53">
        <v>7348.6</v>
      </c>
      <c r="G53" s="53">
        <v>7348.6</v>
      </c>
      <c r="H53" s="53">
        <v>7348.6</v>
      </c>
      <c r="I53" s="53">
        <v>7348.6</v>
      </c>
      <c r="J53" s="53">
        <v>7348.6</v>
      </c>
      <c r="K53" s="53">
        <v>7348.6</v>
      </c>
      <c r="L53" s="55">
        <v>5747.0432100000007</v>
      </c>
      <c r="M53" s="55">
        <v>78.205960455052676</v>
      </c>
      <c r="N53" s="55">
        <v>78.205960455052676</v>
      </c>
      <c r="O53" s="75">
        <v>5747.0432099999998</v>
      </c>
      <c r="P53" s="55">
        <v>0</v>
      </c>
      <c r="Q53" s="73">
        <v>1601.5567899999996</v>
      </c>
      <c r="R53" s="55">
        <f t="shared" si="9"/>
        <v>1601.5567899999996</v>
      </c>
      <c r="S53" s="56">
        <f t="shared" si="12"/>
        <v>7348.6</v>
      </c>
      <c r="T53" s="57" t="str">
        <f t="shared" si="10"/>
        <v/>
      </c>
      <c r="U53" s="57" t="str">
        <f>IF(S53-K53&lt;0,S53-K53,"")</f>
        <v/>
      </c>
      <c r="V53" s="76"/>
    </row>
    <row r="54" spans="1:23" x14ac:dyDescent="0.25">
      <c r="A54" s="38" t="s">
        <v>27</v>
      </c>
      <c r="B54" s="50" t="s">
        <v>28</v>
      </c>
      <c r="C54" s="51" t="s">
        <v>84</v>
      </c>
      <c r="D54" s="52">
        <v>22045.7</v>
      </c>
      <c r="E54" s="53">
        <v>22045.7</v>
      </c>
      <c r="F54" s="53">
        <v>22045.7</v>
      </c>
      <c r="G54" s="53">
        <v>22045.7</v>
      </c>
      <c r="H54" s="53">
        <v>22045.7</v>
      </c>
      <c r="I54" s="53">
        <v>22045.7</v>
      </c>
      <c r="J54" s="53">
        <v>22045.7</v>
      </c>
      <c r="K54" s="53">
        <v>22045.7</v>
      </c>
      <c r="L54" s="55">
        <v>17241.129629999999</v>
      </c>
      <c r="M54" s="55">
        <v>78.206315199789529</v>
      </c>
      <c r="N54" s="55">
        <v>78.206315199789529</v>
      </c>
      <c r="O54" s="75">
        <v>17241.129629999999</v>
      </c>
      <c r="P54" s="55">
        <v>0</v>
      </c>
      <c r="Q54" s="73">
        <v>4804.5703700000013</v>
      </c>
      <c r="R54" s="55">
        <f t="shared" si="9"/>
        <v>4804.5703700000013</v>
      </c>
      <c r="S54" s="56">
        <f t="shared" si="12"/>
        <v>22045.7</v>
      </c>
      <c r="T54" s="57" t="str">
        <f t="shared" si="10"/>
        <v/>
      </c>
      <c r="U54" s="57" t="str">
        <f>IF(S54-K54&lt;0,S54-K54,"")</f>
        <v/>
      </c>
      <c r="V54" s="76"/>
    </row>
    <row r="55" spans="1:23" ht="67.5" customHeight="1" x14ac:dyDescent="0.25">
      <c r="A55" s="60" t="s">
        <v>85</v>
      </c>
      <c r="B55" s="50" t="s">
        <v>31</v>
      </c>
      <c r="C55" s="51"/>
      <c r="D55" s="52"/>
      <c r="E55" s="53"/>
      <c r="F55" s="53"/>
      <c r="G55" s="53"/>
      <c r="H55" s="53"/>
      <c r="I55" s="53"/>
      <c r="J55" s="53"/>
      <c r="K55" s="53"/>
      <c r="L55" s="55"/>
      <c r="M55" s="55"/>
      <c r="N55" s="55"/>
      <c r="O55" s="75"/>
      <c r="P55" s="77"/>
      <c r="Q55" s="73"/>
      <c r="R55" s="55"/>
      <c r="S55" s="56"/>
      <c r="T55" s="57"/>
      <c r="U55" s="57"/>
      <c r="V55" s="78"/>
    </row>
    <row r="56" spans="1:23" x14ac:dyDescent="0.25">
      <c r="A56" s="38" t="s">
        <v>25</v>
      </c>
      <c r="B56" s="50" t="s">
        <v>26</v>
      </c>
      <c r="C56" s="51" t="s">
        <v>86</v>
      </c>
      <c r="D56" s="52"/>
      <c r="E56" s="53"/>
      <c r="F56" s="53"/>
      <c r="G56" s="53"/>
      <c r="H56" s="53"/>
      <c r="I56" s="53"/>
      <c r="J56" s="53">
        <v>1104.9000000000001</v>
      </c>
      <c r="K56" s="53">
        <v>1104.9000000000001</v>
      </c>
      <c r="L56" s="55"/>
      <c r="M56" s="55"/>
      <c r="N56" s="55"/>
      <c r="O56" s="75"/>
      <c r="P56" s="77"/>
      <c r="Q56" s="73"/>
      <c r="R56" s="55"/>
      <c r="S56" s="56"/>
      <c r="T56" s="57" t="str">
        <f t="shared" si="10"/>
        <v/>
      </c>
      <c r="U56" s="57"/>
      <c r="V56" s="78"/>
    </row>
    <row r="57" spans="1:23" x14ac:dyDescent="0.25">
      <c r="A57" s="38" t="s">
        <v>27</v>
      </c>
      <c r="B57" s="50" t="s">
        <v>28</v>
      </c>
      <c r="C57" s="51" t="s">
        <v>86</v>
      </c>
      <c r="D57" s="52"/>
      <c r="E57" s="53"/>
      <c r="F57" s="53"/>
      <c r="G57" s="53"/>
      <c r="H57" s="53"/>
      <c r="I57" s="53"/>
      <c r="J57" s="53">
        <v>3314.8</v>
      </c>
      <c r="K57" s="53">
        <v>3314.8</v>
      </c>
      <c r="L57" s="55"/>
      <c r="M57" s="55"/>
      <c r="N57" s="55"/>
      <c r="O57" s="75"/>
      <c r="P57" s="77"/>
      <c r="Q57" s="73"/>
      <c r="R57" s="55"/>
      <c r="S57" s="56"/>
      <c r="T57" s="57" t="str">
        <f t="shared" si="10"/>
        <v/>
      </c>
      <c r="U57" s="57"/>
      <c r="V57" s="78"/>
    </row>
    <row r="58" spans="1:23" ht="47.25" x14ac:dyDescent="0.25">
      <c r="A58" s="60" t="s">
        <v>87</v>
      </c>
      <c r="B58" s="50" t="s">
        <v>31</v>
      </c>
      <c r="C58" s="51"/>
      <c r="D58" s="52"/>
      <c r="E58" s="53"/>
      <c r="F58" s="53">
        <v>0</v>
      </c>
      <c r="G58" s="53">
        <v>0</v>
      </c>
      <c r="H58" s="53">
        <v>0</v>
      </c>
      <c r="I58" s="53">
        <v>0</v>
      </c>
      <c r="J58" s="53">
        <v>0</v>
      </c>
      <c r="K58" s="53">
        <v>0</v>
      </c>
      <c r="L58" s="55"/>
      <c r="M58" s="55"/>
      <c r="N58" s="55"/>
      <c r="O58" s="75"/>
      <c r="P58" s="55">
        <v>0</v>
      </c>
      <c r="Q58" s="73">
        <v>0</v>
      </c>
      <c r="R58" s="55">
        <f t="shared" si="9"/>
        <v>0</v>
      </c>
      <c r="S58" s="56">
        <f t="shared" ref="S58:S66" si="13">K58</f>
        <v>0</v>
      </c>
      <c r="T58" s="57"/>
      <c r="U58" s="57"/>
      <c r="V58" s="79"/>
    </row>
    <row r="59" spans="1:23" x14ac:dyDescent="0.25">
      <c r="A59" s="38" t="s">
        <v>25</v>
      </c>
      <c r="B59" s="50" t="s">
        <v>26</v>
      </c>
      <c r="C59" s="80" t="s">
        <v>88</v>
      </c>
      <c r="D59" s="52"/>
      <c r="E59" s="70">
        <v>3324.5</v>
      </c>
      <c r="F59" s="53">
        <v>3324.5</v>
      </c>
      <c r="G59" s="53">
        <v>3324.5</v>
      </c>
      <c r="H59" s="53">
        <v>3324.5</v>
      </c>
      <c r="I59" s="53">
        <v>3324.5</v>
      </c>
      <c r="J59" s="53">
        <v>3324.5</v>
      </c>
      <c r="K59" s="53">
        <v>3324.5</v>
      </c>
      <c r="L59" s="55">
        <v>3324.4999899999998</v>
      </c>
      <c r="M59" s="55">
        <v>99.999999699202874</v>
      </c>
      <c r="N59" s="55">
        <v>99.999999699202874</v>
      </c>
      <c r="O59" s="75">
        <v>3324.4999899999998</v>
      </c>
      <c r="P59" s="55">
        <v>0</v>
      </c>
      <c r="Q59" s="73">
        <v>1.0000000202126103E-5</v>
      </c>
      <c r="R59" s="55">
        <f t="shared" si="9"/>
        <v>1.0000000202126103E-5</v>
      </c>
      <c r="S59" s="56">
        <f t="shared" si="13"/>
        <v>3324.5</v>
      </c>
      <c r="T59" s="57"/>
      <c r="U59" s="57"/>
      <c r="V59" s="79"/>
    </row>
    <row r="60" spans="1:23" x14ac:dyDescent="0.25">
      <c r="A60" s="38" t="s">
        <v>27</v>
      </c>
      <c r="B60" s="50" t="s">
        <v>28</v>
      </c>
      <c r="C60" s="80" t="s">
        <v>88</v>
      </c>
      <c r="D60" s="52"/>
      <c r="E60" s="70">
        <v>63165.5</v>
      </c>
      <c r="F60" s="53">
        <v>63165.5</v>
      </c>
      <c r="G60" s="53">
        <v>63165.5</v>
      </c>
      <c r="H60" s="53">
        <v>63165.5</v>
      </c>
      <c r="I60" s="53">
        <v>63165.5</v>
      </c>
      <c r="J60" s="53">
        <v>63165.5</v>
      </c>
      <c r="K60" s="53">
        <v>63165.5</v>
      </c>
      <c r="L60" s="55">
        <v>63165.499819999997</v>
      </c>
      <c r="M60" s="55">
        <v>99.999999715034321</v>
      </c>
      <c r="N60" s="55">
        <v>99.999999715034321</v>
      </c>
      <c r="O60" s="75">
        <v>63165.499819999997</v>
      </c>
      <c r="P60" s="55">
        <v>0</v>
      </c>
      <c r="Q60" s="73">
        <v>1.8000000272877514E-4</v>
      </c>
      <c r="R60" s="55">
        <f t="shared" si="9"/>
        <v>1.8000000272877514E-4</v>
      </c>
      <c r="S60" s="56">
        <f t="shared" si="13"/>
        <v>63165.5</v>
      </c>
      <c r="T60" s="57"/>
      <c r="U60" s="57"/>
      <c r="V60" s="79"/>
    </row>
    <row r="61" spans="1:23" ht="47.25" x14ac:dyDescent="0.25">
      <c r="A61" s="60" t="s">
        <v>89</v>
      </c>
      <c r="B61" s="50" t="s">
        <v>31</v>
      </c>
      <c r="C61" s="51"/>
      <c r="D61" s="52"/>
      <c r="E61" s="53"/>
      <c r="F61" s="53">
        <v>0</v>
      </c>
      <c r="G61" s="53">
        <v>0</v>
      </c>
      <c r="H61" s="53">
        <v>0</v>
      </c>
      <c r="I61" s="53">
        <v>0</v>
      </c>
      <c r="J61" s="53">
        <v>0</v>
      </c>
      <c r="K61" s="53">
        <v>0</v>
      </c>
      <c r="L61" s="55"/>
      <c r="M61" s="55"/>
      <c r="N61" s="55"/>
      <c r="O61" s="75"/>
      <c r="P61" s="55">
        <v>0</v>
      </c>
      <c r="Q61" s="73">
        <v>0</v>
      </c>
      <c r="R61" s="55">
        <f t="shared" si="9"/>
        <v>0</v>
      </c>
      <c r="S61" s="56">
        <f t="shared" si="13"/>
        <v>0</v>
      </c>
      <c r="T61" s="57"/>
      <c r="U61" s="57"/>
      <c r="V61" s="79"/>
    </row>
    <row r="62" spans="1:23" x14ac:dyDescent="0.25">
      <c r="A62" s="38" t="s">
        <v>25</v>
      </c>
      <c r="B62" s="50" t="s">
        <v>26</v>
      </c>
      <c r="C62" s="80" t="s">
        <v>90</v>
      </c>
      <c r="D62" s="52"/>
      <c r="E62" s="70">
        <v>1265.3</v>
      </c>
      <c r="F62" s="53">
        <v>1265.3</v>
      </c>
      <c r="G62" s="53">
        <v>1265.3</v>
      </c>
      <c r="H62" s="53">
        <v>1265.3</v>
      </c>
      <c r="I62" s="53">
        <v>1265.3</v>
      </c>
      <c r="J62" s="53">
        <v>1265.3</v>
      </c>
      <c r="K62" s="53">
        <v>1265.3</v>
      </c>
      <c r="L62" s="55">
        <v>371.37074000000001</v>
      </c>
      <c r="M62" s="55">
        <v>29.350410179404097</v>
      </c>
      <c r="N62" s="55">
        <v>29.350410179404097</v>
      </c>
      <c r="O62" s="75">
        <v>371.37074000000001</v>
      </c>
      <c r="P62" s="55">
        <v>0</v>
      </c>
      <c r="Q62" s="73">
        <v>893.92925999999989</v>
      </c>
      <c r="R62" s="55">
        <f t="shared" si="9"/>
        <v>893.92925999999989</v>
      </c>
      <c r="S62" s="56">
        <f t="shared" si="13"/>
        <v>1265.3</v>
      </c>
      <c r="T62" s="57"/>
      <c r="U62" s="57"/>
      <c r="V62" s="79"/>
    </row>
    <row r="63" spans="1:23" x14ac:dyDescent="0.25">
      <c r="A63" s="38" t="s">
        <v>27</v>
      </c>
      <c r="B63" s="50" t="s">
        <v>28</v>
      </c>
      <c r="C63" s="80" t="s">
        <v>90</v>
      </c>
      <c r="D63" s="52"/>
      <c r="E63" s="70">
        <v>24040.2</v>
      </c>
      <c r="F63" s="53">
        <v>24040.2</v>
      </c>
      <c r="G63" s="53">
        <v>24040.2</v>
      </c>
      <c r="H63" s="53">
        <v>24040.2</v>
      </c>
      <c r="I63" s="53">
        <v>24040.2</v>
      </c>
      <c r="J63" s="53">
        <v>24040.2</v>
      </c>
      <c r="K63" s="53">
        <v>24040.2</v>
      </c>
      <c r="L63" s="59">
        <v>7055.897460000001</v>
      </c>
      <c r="M63" s="55">
        <v>29.350410811890086</v>
      </c>
      <c r="N63" s="55">
        <v>29.350410811890086</v>
      </c>
      <c r="O63" s="75">
        <v>7055.8974600000001</v>
      </c>
      <c r="P63" s="55">
        <v>0</v>
      </c>
      <c r="Q63" s="73">
        <v>16984.302540000001</v>
      </c>
      <c r="R63" s="55">
        <f t="shared" si="9"/>
        <v>16984.302540000001</v>
      </c>
      <c r="S63" s="56">
        <f t="shared" si="13"/>
        <v>24040.2</v>
      </c>
      <c r="T63" s="57"/>
      <c r="U63" s="57"/>
      <c r="V63" s="19"/>
    </row>
    <row r="64" spans="1:23" ht="31.5" x14ac:dyDescent="0.25">
      <c r="A64" s="60" t="s">
        <v>91</v>
      </c>
      <c r="B64" s="50" t="s">
        <v>31</v>
      </c>
      <c r="C64" s="51"/>
      <c r="D64" s="52"/>
      <c r="E64" s="53"/>
      <c r="F64" s="53"/>
      <c r="G64" s="53"/>
      <c r="H64" s="53"/>
      <c r="I64" s="53"/>
      <c r="J64" s="53"/>
      <c r="K64" s="53"/>
      <c r="L64" s="55"/>
      <c r="M64" s="55"/>
      <c r="N64" s="55"/>
      <c r="O64" s="75"/>
      <c r="P64" s="55"/>
      <c r="Q64" s="73"/>
      <c r="R64" s="55"/>
      <c r="S64" s="56"/>
      <c r="T64" s="57"/>
      <c r="U64" s="57"/>
      <c r="V64" s="79"/>
    </row>
    <row r="65" spans="1:23" x14ac:dyDescent="0.25">
      <c r="A65" s="38" t="s">
        <v>25</v>
      </c>
      <c r="B65" s="50" t="s">
        <v>26</v>
      </c>
      <c r="C65" s="80" t="s">
        <v>92</v>
      </c>
      <c r="D65" s="52"/>
      <c r="E65" s="53"/>
      <c r="F65" s="53"/>
      <c r="G65" s="53"/>
      <c r="H65" s="53"/>
      <c r="I65" s="53"/>
      <c r="J65" s="53"/>
      <c r="K65" s="54">
        <v>2070.6</v>
      </c>
      <c r="L65" s="55"/>
      <c r="M65" s="55"/>
      <c r="N65" s="55">
        <v>0</v>
      </c>
      <c r="O65" s="75"/>
      <c r="P65" s="55"/>
      <c r="Q65" s="73"/>
      <c r="R65" s="55"/>
      <c r="S65" s="56">
        <f t="shared" si="13"/>
        <v>2070.6</v>
      </c>
      <c r="T65" s="57"/>
      <c r="U65" s="57"/>
      <c r="V65" s="79"/>
    </row>
    <row r="66" spans="1:23" x14ac:dyDescent="0.25">
      <c r="A66" s="38" t="s">
        <v>27</v>
      </c>
      <c r="B66" s="50" t="s">
        <v>28</v>
      </c>
      <c r="C66" s="80" t="s">
        <v>92</v>
      </c>
      <c r="D66" s="52"/>
      <c r="E66" s="53"/>
      <c r="F66" s="53"/>
      <c r="G66" s="53"/>
      <c r="H66" s="53"/>
      <c r="I66" s="53"/>
      <c r="J66" s="53"/>
      <c r="K66" s="53"/>
      <c r="L66" s="55"/>
      <c r="M66" s="55"/>
      <c r="N66" s="55"/>
      <c r="O66" s="75"/>
      <c r="P66" s="55"/>
      <c r="Q66" s="73"/>
      <c r="R66" s="55"/>
      <c r="S66" s="56">
        <f t="shared" si="13"/>
        <v>0</v>
      </c>
      <c r="T66" s="57"/>
      <c r="U66" s="57"/>
      <c r="V66" s="79"/>
    </row>
    <row r="67" spans="1:23" ht="31.5" customHeight="1" x14ac:dyDescent="0.25">
      <c r="A67" s="60" t="s">
        <v>93</v>
      </c>
      <c r="B67" s="50" t="s">
        <v>31</v>
      </c>
      <c r="C67" s="51"/>
      <c r="D67" s="52"/>
      <c r="E67" s="53">
        <v>0</v>
      </c>
      <c r="F67" s="53">
        <v>0</v>
      </c>
      <c r="G67" s="53">
        <v>0</v>
      </c>
      <c r="H67" s="53">
        <v>0</v>
      </c>
      <c r="I67" s="53">
        <v>0</v>
      </c>
      <c r="J67" s="53">
        <v>0</v>
      </c>
      <c r="K67" s="53">
        <v>0</v>
      </c>
      <c r="L67" s="55"/>
      <c r="M67" s="55"/>
      <c r="N67" s="55"/>
      <c r="O67" s="75"/>
      <c r="P67" s="55">
        <v>0</v>
      </c>
      <c r="Q67" s="73">
        <v>0</v>
      </c>
      <c r="R67" s="55">
        <f>K67-L67</f>
        <v>0</v>
      </c>
      <c r="S67" s="56">
        <f>K67</f>
        <v>0</v>
      </c>
      <c r="T67" s="57"/>
      <c r="U67" s="57"/>
      <c r="V67" s="81"/>
      <c r="W67" s="74"/>
    </row>
    <row r="68" spans="1:23" ht="24.75" customHeight="1" x14ac:dyDescent="0.25">
      <c r="A68" s="38" t="s">
        <v>25</v>
      </c>
      <c r="B68" s="50" t="s">
        <v>26</v>
      </c>
      <c r="C68" s="51" t="s">
        <v>94</v>
      </c>
      <c r="D68" s="52">
        <v>4587.2</v>
      </c>
      <c r="E68" s="53">
        <v>4587.2</v>
      </c>
      <c r="F68" s="53">
        <v>4587.2</v>
      </c>
      <c r="G68" s="53">
        <v>4587.2</v>
      </c>
      <c r="H68" s="53">
        <v>4587.2</v>
      </c>
      <c r="I68" s="53">
        <v>4587.2</v>
      </c>
      <c r="J68" s="53">
        <v>7428.4</v>
      </c>
      <c r="K68" s="53">
        <v>7428.4</v>
      </c>
      <c r="L68" s="55">
        <v>0</v>
      </c>
      <c r="M68" s="55">
        <v>0</v>
      </c>
      <c r="N68" s="55">
        <v>0</v>
      </c>
      <c r="O68" s="75"/>
      <c r="P68" s="55">
        <v>0</v>
      </c>
      <c r="Q68" s="73">
        <v>4587.2</v>
      </c>
      <c r="R68" s="55">
        <f>K68-L68</f>
        <v>7428.4</v>
      </c>
      <c r="S68" s="56">
        <v>7428.4</v>
      </c>
      <c r="T68" s="57" t="str">
        <f>IF(S68-K68&gt;0,S68-K68,"")</f>
        <v/>
      </c>
      <c r="U68" s="57" t="str">
        <f>IF(S68-K68&lt;0,S68-K68,"")</f>
        <v/>
      </c>
      <c r="V68" s="150"/>
      <c r="W68" s="74"/>
    </row>
    <row r="69" spans="1:23" ht="26.25" customHeight="1" x14ac:dyDescent="0.25">
      <c r="A69" s="38" t="s">
        <v>27</v>
      </c>
      <c r="B69" s="50" t="s">
        <v>28</v>
      </c>
      <c r="C69" s="51" t="s">
        <v>94</v>
      </c>
      <c r="D69" s="52">
        <v>87156.800000000003</v>
      </c>
      <c r="E69" s="53">
        <v>87156.800000000003</v>
      </c>
      <c r="F69" s="53">
        <v>87156.800000000003</v>
      </c>
      <c r="G69" s="53">
        <v>87156.800000000003</v>
      </c>
      <c r="H69" s="53">
        <v>87156.800000000003</v>
      </c>
      <c r="I69" s="53">
        <v>87156.800000000003</v>
      </c>
      <c r="J69" s="53">
        <v>141140.20000000001</v>
      </c>
      <c r="K69" s="53">
        <v>141140.20000000001</v>
      </c>
      <c r="L69" s="55">
        <v>0</v>
      </c>
      <c r="M69" s="55">
        <v>0</v>
      </c>
      <c r="N69" s="55">
        <v>0</v>
      </c>
      <c r="O69" s="75"/>
      <c r="P69" s="55">
        <v>0</v>
      </c>
      <c r="Q69" s="73">
        <v>87156.800000000003</v>
      </c>
      <c r="R69" s="55">
        <f>K69-L69</f>
        <v>141140.20000000001</v>
      </c>
      <c r="S69" s="56">
        <f>K69</f>
        <v>141140.20000000001</v>
      </c>
      <c r="T69" s="57"/>
      <c r="U69" s="57"/>
      <c r="V69" s="151"/>
      <c r="W69" s="74"/>
    </row>
    <row r="70" spans="1:23" ht="31.5" x14ac:dyDescent="0.25">
      <c r="A70" s="41" t="s">
        <v>95</v>
      </c>
      <c r="B70" s="50" t="s">
        <v>31</v>
      </c>
      <c r="C70" s="51"/>
      <c r="D70" s="36">
        <v>532194.9</v>
      </c>
      <c r="E70" s="36">
        <v>532194.9</v>
      </c>
      <c r="F70" s="36">
        <v>532194.9</v>
      </c>
      <c r="G70" s="36">
        <v>634524.60000000009</v>
      </c>
      <c r="H70" s="36">
        <v>605570</v>
      </c>
      <c r="I70" s="36">
        <v>605570</v>
      </c>
      <c r="J70" s="36">
        <v>605570</v>
      </c>
      <c r="K70" s="36">
        <v>551220.80000000005</v>
      </c>
      <c r="L70" s="36">
        <v>258084.09090000001</v>
      </c>
      <c r="M70" s="82">
        <v>42.618374572716618</v>
      </c>
      <c r="N70" s="82">
        <v>46.820455777430745</v>
      </c>
      <c r="O70" s="166">
        <v>258084.09090000001</v>
      </c>
      <c r="P70" s="36">
        <v>0</v>
      </c>
      <c r="Q70" s="36">
        <v>347485.90909999999</v>
      </c>
      <c r="R70" s="36">
        <f t="shared" ref="R70:U70" si="14">R71+R72</f>
        <v>293136.70909999998</v>
      </c>
      <c r="S70" s="36">
        <f t="shared" si="14"/>
        <v>544671.40000000014</v>
      </c>
      <c r="T70" s="36">
        <f t="shared" si="14"/>
        <v>2.3092638912203256E-14</v>
      </c>
      <c r="U70" s="36">
        <f t="shared" si="14"/>
        <v>-6549.4000000000005</v>
      </c>
      <c r="V70" s="19"/>
    </row>
    <row r="71" spans="1:23" x14ac:dyDescent="0.25">
      <c r="A71" s="38" t="s">
        <v>25</v>
      </c>
      <c r="B71" s="46" t="s">
        <v>26</v>
      </c>
      <c r="C71" s="51"/>
      <c r="D71" s="40">
        <v>378254.7</v>
      </c>
      <c r="E71" s="40">
        <v>378254.7</v>
      </c>
      <c r="F71" s="40">
        <v>378254.7</v>
      </c>
      <c r="G71" s="40">
        <v>480584.4</v>
      </c>
      <c r="H71" s="40">
        <v>451629.80000000005</v>
      </c>
      <c r="I71" s="40">
        <v>451629.80000000005</v>
      </c>
      <c r="J71" s="40">
        <v>451629.80000000005</v>
      </c>
      <c r="K71" s="40">
        <v>397280.60000000003</v>
      </c>
      <c r="L71" s="40">
        <v>246710.05744</v>
      </c>
      <c r="M71" s="40">
        <v>54.626611760339991</v>
      </c>
      <c r="N71" s="40">
        <v>62.099699164771692</v>
      </c>
      <c r="O71" s="167">
        <v>246710.05744</v>
      </c>
      <c r="P71" s="40">
        <v>0</v>
      </c>
      <c r="Q71" s="40">
        <v>204919.74255999998</v>
      </c>
      <c r="R71" s="40">
        <f t="shared" ref="R71:U71" si="15">SUMIF($B$73:$B$96,"=01",R73:R96)</f>
        <v>150570.54256</v>
      </c>
      <c r="S71" s="40">
        <f t="shared" si="15"/>
        <v>390731.20000000007</v>
      </c>
      <c r="T71" s="40">
        <f t="shared" si="15"/>
        <v>2.3092638912203256E-14</v>
      </c>
      <c r="U71" s="40">
        <f t="shared" si="15"/>
        <v>-6549.4000000000005</v>
      </c>
      <c r="V71" s="19"/>
    </row>
    <row r="72" spans="1:23" x14ac:dyDescent="0.25">
      <c r="A72" s="38" t="s">
        <v>27</v>
      </c>
      <c r="B72" s="46" t="s">
        <v>28</v>
      </c>
      <c r="C72" s="51"/>
      <c r="D72" s="40">
        <v>153940.20000000001</v>
      </c>
      <c r="E72" s="40">
        <v>153940.20000000001</v>
      </c>
      <c r="F72" s="40">
        <v>153940.20000000001</v>
      </c>
      <c r="G72" s="40">
        <v>153940.20000000001</v>
      </c>
      <c r="H72" s="40">
        <v>153940.20000000001</v>
      </c>
      <c r="I72" s="40">
        <v>153940.20000000001</v>
      </c>
      <c r="J72" s="40">
        <v>153940.20000000001</v>
      </c>
      <c r="K72" s="40">
        <v>153940.20000000001</v>
      </c>
      <c r="L72" s="40">
        <v>11374.033459999999</v>
      </c>
      <c r="M72" s="40">
        <v>7.3886050947056052</v>
      </c>
      <c r="N72" s="40">
        <v>7.3886050947056052</v>
      </c>
      <c r="O72" s="167">
        <v>11374.033460000001</v>
      </c>
      <c r="P72" s="40">
        <v>0</v>
      </c>
      <c r="Q72" s="40">
        <v>142566.16654000001</v>
      </c>
      <c r="R72" s="40">
        <f t="shared" ref="R72:U72" si="16">SUMIF($B$73:$B$96,"=02",R73:R96)</f>
        <v>142566.16654000001</v>
      </c>
      <c r="S72" s="40">
        <f t="shared" si="16"/>
        <v>153940.20000000001</v>
      </c>
      <c r="T72" s="40">
        <f t="shared" si="16"/>
        <v>0</v>
      </c>
      <c r="U72" s="40">
        <f t="shared" si="16"/>
        <v>0</v>
      </c>
      <c r="V72" s="19"/>
    </row>
    <row r="73" spans="1:23" ht="63" x14ac:dyDescent="0.25">
      <c r="A73" s="58" t="s">
        <v>96</v>
      </c>
      <c r="B73" s="50" t="s">
        <v>26</v>
      </c>
      <c r="C73" s="51" t="s">
        <v>97</v>
      </c>
      <c r="D73" s="52">
        <v>5264</v>
      </c>
      <c r="E73" s="53">
        <v>5264</v>
      </c>
      <c r="F73" s="83">
        <v>18664</v>
      </c>
      <c r="G73" s="53">
        <v>18664</v>
      </c>
      <c r="H73" s="53">
        <v>18664</v>
      </c>
      <c r="I73" s="53">
        <v>18664</v>
      </c>
      <c r="J73" s="53">
        <v>18664</v>
      </c>
      <c r="K73" s="53">
        <v>18664</v>
      </c>
      <c r="L73" s="55">
        <v>7457.2861600000006</v>
      </c>
      <c r="M73" s="55">
        <v>39.955455207886843</v>
      </c>
      <c r="N73" s="55">
        <v>39.955455207886843</v>
      </c>
      <c r="O73" s="75">
        <v>7457.2861599999997</v>
      </c>
      <c r="P73" s="55">
        <v>0</v>
      </c>
      <c r="Q73" s="55">
        <v>11206.71384</v>
      </c>
      <c r="R73" s="55">
        <f t="shared" ref="R73:R96" si="17">K73-L73</f>
        <v>11206.71384</v>
      </c>
      <c r="S73" s="56">
        <f t="shared" ref="S73:S96" si="18">K73</f>
        <v>18664</v>
      </c>
      <c r="T73" s="57" t="str">
        <f>IF(S73-K73&gt;0,S73-K73,"")</f>
        <v/>
      </c>
      <c r="U73" s="57" t="str">
        <f>IF(S73-K73&lt;0,S73-K73,"")</f>
        <v/>
      </c>
      <c r="V73" s="19"/>
    </row>
    <row r="74" spans="1:23" ht="78.75" x14ac:dyDescent="0.25">
      <c r="A74" s="58" t="s">
        <v>98</v>
      </c>
      <c r="B74" s="50" t="s">
        <v>26</v>
      </c>
      <c r="C74" s="51" t="s">
        <v>99</v>
      </c>
      <c r="D74" s="52">
        <v>76320</v>
      </c>
      <c r="E74" s="53">
        <v>76320</v>
      </c>
      <c r="F74" s="53">
        <v>76320</v>
      </c>
      <c r="G74" s="69">
        <v>77464</v>
      </c>
      <c r="H74" s="53">
        <v>77464</v>
      </c>
      <c r="I74" s="53">
        <v>77464</v>
      </c>
      <c r="J74" s="53">
        <v>77464</v>
      </c>
      <c r="K74" s="54">
        <v>68552</v>
      </c>
      <c r="L74" s="55">
        <v>67880</v>
      </c>
      <c r="M74" s="55">
        <v>87.627801301249605</v>
      </c>
      <c r="N74" s="55">
        <v>99.019722254638808</v>
      </c>
      <c r="O74" s="75">
        <v>67880</v>
      </c>
      <c r="P74" s="55">
        <v>0</v>
      </c>
      <c r="Q74" s="55">
        <v>9584</v>
      </c>
      <c r="R74" s="55">
        <f t="shared" si="17"/>
        <v>672</v>
      </c>
      <c r="S74" s="56">
        <f t="shared" si="18"/>
        <v>68552</v>
      </c>
      <c r="T74" s="57" t="str">
        <f>IF(S74-K74&gt;0,S74-K74,"")</f>
        <v/>
      </c>
      <c r="U74" s="57" t="str">
        <f>IF(S74-K74&lt;0,S74-K74,"")</f>
        <v/>
      </c>
      <c r="V74" s="84"/>
    </row>
    <row r="75" spans="1:23" ht="94.5" x14ac:dyDescent="0.25">
      <c r="A75" s="58" t="s">
        <v>100</v>
      </c>
      <c r="B75" s="50" t="s">
        <v>26</v>
      </c>
      <c r="C75" s="51" t="s">
        <v>101</v>
      </c>
      <c r="D75" s="52">
        <v>48615.3</v>
      </c>
      <c r="E75" s="53">
        <v>48615.3</v>
      </c>
      <c r="F75" s="53">
        <v>48615.3</v>
      </c>
      <c r="G75" s="69">
        <v>66174.399999999994</v>
      </c>
      <c r="H75" s="53">
        <v>66174.399999999994</v>
      </c>
      <c r="I75" s="53">
        <v>66174.399999999994</v>
      </c>
      <c r="J75" s="53">
        <v>66174.399999999994</v>
      </c>
      <c r="K75" s="54">
        <v>35895.199999999997</v>
      </c>
      <c r="L75" s="55">
        <v>34435.199999999997</v>
      </c>
      <c r="M75" s="55">
        <v>52.03704151454339</v>
      </c>
      <c r="N75" s="55">
        <v>95.932603802179685</v>
      </c>
      <c r="O75" s="75">
        <v>34435.199999999997</v>
      </c>
      <c r="P75" s="55">
        <v>0</v>
      </c>
      <c r="Q75" s="55">
        <v>31739.199999999997</v>
      </c>
      <c r="R75" s="55">
        <f t="shared" si="17"/>
        <v>1460</v>
      </c>
      <c r="S75" s="56">
        <f t="shared" si="18"/>
        <v>35895.199999999997</v>
      </c>
      <c r="T75" s="57" t="str">
        <f>IF(S75-K75&gt;0,S75-K75,"")</f>
        <v/>
      </c>
      <c r="U75" s="57" t="str">
        <f>IF(S75-K75&lt;0,S75-K75,"")</f>
        <v/>
      </c>
      <c r="V75" s="19"/>
    </row>
    <row r="76" spans="1:23" ht="63" x14ac:dyDescent="0.25">
      <c r="A76" s="58" t="s">
        <v>102</v>
      </c>
      <c r="B76" s="50" t="s">
        <v>26</v>
      </c>
      <c r="C76" s="51" t="s">
        <v>103</v>
      </c>
      <c r="D76" s="52">
        <v>125351.2</v>
      </c>
      <c r="E76" s="53">
        <v>125351.2</v>
      </c>
      <c r="F76" s="53">
        <v>125351.2</v>
      </c>
      <c r="G76" s="69">
        <v>160964.5</v>
      </c>
      <c r="H76" s="53">
        <v>160964.5</v>
      </c>
      <c r="I76" s="53">
        <v>160964.5</v>
      </c>
      <c r="J76" s="53">
        <v>160964.5</v>
      </c>
      <c r="K76" s="54">
        <v>143611</v>
      </c>
      <c r="L76" s="55">
        <v>94488.395499999999</v>
      </c>
      <c r="M76" s="55">
        <v>58.701387883663791</v>
      </c>
      <c r="N76" s="55">
        <v>65.794678332439716</v>
      </c>
      <c r="O76" s="75">
        <v>94488.395499999999</v>
      </c>
      <c r="P76" s="55">
        <v>0</v>
      </c>
      <c r="Q76" s="55">
        <v>66476.104500000001</v>
      </c>
      <c r="R76" s="55">
        <f t="shared" si="17"/>
        <v>49122.604500000001</v>
      </c>
      <c r="S76" s="71">
        <v>142670</v>
      </c>
      <c r="T76" s="57" t="str">
        <f>IF(S76-K76&gt;0,S76-K76,"")</f>
        <v/>
      </c>
      <c r="U76" s="57">
        <f>IF(S76-K76&lt;0,S76-K76,"")</f>
        <v>-941</v>
      </c>
      <c r="V76" s="85" t="s">
        <v>104</v>
      </c>
    </row>
    <row r="77" spans="1:23" ht="31.5" x14ac:dyDescent="0.25">
      <c r="A77" s="58" t="s">
        <v>105</v>
      </c>
      <c r="B77" s="50" t="s">
        <v>26</v>
      </c>
      <c r="C77" s="51" t="s">
        <v>106</v>
      </c>
      <c r="D77" s="52"/>
      <c r="E77" s="53"/>
      <c r="F77" s="53"/>
      <c r="G77" s="69">
        <v>48013.3</v>
      </c>
      <c r="H77" s="61">
        <v>19058.700000000004</v>
      </c>
      <c r="I77" s="53">
        <v>19058.700000000004</v>
      </c>
      <c r="J77" s="53">
        <v>19058.700000000004</v>
      </c>
      <c r="K77" s="53">
        <v>19058.700000000004</v>
      </c>
      <c r="L77" s="55">
        <v>112.5153</v>
      </c>
      <c r="M77" s="55">
        <v>0.59036188197516082</v>
      </c>
      <c r="N77" s="55">
        <v>0.59036188197516082</v>
      </c>
      <c r="O77" s="75">
        <v>112.5153</v>
      </c>
      <c r="P77" s="55">
        <v>0</v>
      </c>
      <c r="Q77" s="55">
        <v>18946.184700000005</v>
      </c>
      <c r="R77" s="55">
        <f t="shared" si="17"/>
        <v>18946.184700000005</v>
      </c>
      <c r="S77" s="56">
        <f t="shared" ref="S77" si="19">K77</f>
        <v>19058.700000000004</v>
      </c>
      <c r="T77" s="57"/>
      <c r="U77" s="57"/>
      <c r="V77" s="19"/>
    </row>
    <row r="78" spans="1:23" ht="31.5" x14ac:dyDescent="0.25">
      <c r="A78" s="58" t="s">
        <v>107</v>
      </c>
      <c r="B78" s="50" t="s">
        <v>26</v>
      </c>
      <c r="C78" s="51" t="s">
        <v>108</v>
      </c>
      <c r="D78" s="52">
        <v>6000</v>
      </c>
      <c r="E78" s="53">
        <v>6000</v>
      </c>
      <c r="F78" s="53">
        <v>6000</v>
      </c>
      <c r="G78" s="53">
        <v>6000</v>
      </c>
      <c r="H78" s="53">
        <v>6000</v>
      </c>
      <c r="I78" s="53">
        <v>6000</v>
      </c>
      <c r="J78" s="53">
        <v>6000</v>
      </c>
      <c r="K78" s="53">
        <v>6000</v>
      </c>
      <c r="L78" s="55">
        <v>0</v>
      </c>
      <c r="M78" s="55">
        <v>0</v>
      </c>
      <c r="N78" s="55">
        <v>0</v>
      </c>
      <c r="O78" s="75"/>
      <c r="P78" s="55">
        <v>0</v>
      </c>
      <c r="Q78" s="55">
        <v>6000</v>
      </c>
      <c r="R78" s="55">
        <f t="shared" si="17"/>
        <v>6000</v>
      </c>
      <c r="S78" s="56">
        <f t="shared" si="18"/>
        <v>6000</v>
      </c>
      <c r="T78" s="57" t="str">
        <f t="shared" ref="T78:T96" si="20">IF(S78-K78&gt;0,S78-K78,"")</f>
        <v/>
      </c>
      <c r="U78" s="57" t="str">
        <f t="shared" ref="U78:U96" si="21">IF(S78-K78&lt;0,S78-K78,"")</f>
        <v/>
      </c>
      <c r="V78" s="19"/>
    </row>
    <row r="79" spans="1:23" ht="126" x14ac:dyDescent="0.25">
      <c r="A79" s="58" t="s">
        <v>109</v>
      </c>
      <c r="B79" s="50" t="s">
        <v>26</v>
      </c>
      <c r="C79" s="51" t="s">
        <v>110</v>
      </c>
      <c r="D79" s="52">
        <v>3525.4</v>
      </c>
      <c r="E79" s="53">
        <v>3525.4</v>
      </c>
      <c r="F79" s="53">
        <v>3525.4</v>
      </c>
      <c r="G79" s="53">
        <v>3525.4</v>
      </c>
      <c r="H79" s="53">
        <v>3525.4</v>
      </c>
      <c r="I79" s="53">
        <v>3525.4</v>
      </c>
      <c r="J79" s="53">
        <v>3525.4</v>
      </c>
      <c r="K79" s="54">
        <v>6261.1</v>
      </c>
      <c r="L79" s="55">
        <v>531.89478000000008</v>
      </c>
      <c r="M79" s="55">
        <v>15.087501560106656</v>
      </c>
      <c r="N79" s="55">
        <v>8.4952289533788008</v>
      </c>
      <c r="O79" s="75">
        <v>531.89477999999997</v>
      </c>
      <c r="P79" s="55">
        <v>0</v>
      </c>
      <c r="Q79" s="55">
        <v>2993.50522</v>
      </c>
      <c r="R79" s="55">
        <f t="shared" si="17"/>
        <v>5729.2052199999998</v>
      </c>
      <c r="S79" s="56">
        <v>652.70000000000005</v>
      </c>
      <c r="T79" s="57" t="str">
        <f t="shared" si="20"/>
        <v/>
      </c>
      <c r="U79" s="57">
        <f t="shared" si="21"/>
        <v>-5608.4000000000005</v>
      </c>
      <c r="V79" s="85" t="s">
        <v>111</v>
      </c>
    </row>
    <row r="80" spans="1:23" ht="47.25" x14ac:dyDescent="0.25">
      <c r="A80" s="58" t="s">
        <v>112</v>
      </c>
      <c r="B80" s="50" t="s">
        <v>26</v>
      </c>
      <c r="C80" s="51" t="s">
        <v>113</v>
      </c>
      <c r="D80" s="52">
        <v>552.6</v>
      </c>
      <c r="E80" s="53">
        <v>552.6</v>
      </c>
      <c r="F80" s="53">
        <v>552.6</v>
      </c>
      <c r="G80" s="53">
        <v>552.6</v>
      </c>
      <c r="H80" s="53">
        <v>552.6</v>
      </c>
      <c r="I80" s="53">
        <v>552.6</v>
      </c>
      <c r="J80" s="53">
        <v>552.6</v>
      </c>
      <c r="K80" s="54">
        <v>12.399999999999977</v>
      </c>
      <c r="L80" s="55">
        <v>12.39916</v>
      </c>
      <c r="M80" s="55">
        <v>2.2437857401375316</v>
      </c>
      <c r="N80" s="55">
        <v>99.993225806451804</v>
      </c>
      <c r="O80" s="75">
        <v>12.39916</v>
      </c>
      <c r="P80" s="55">
        <v>0</v>
      </c>
      <c r="Q80" s="55">
        <v>540.20083999999997</v>
      </c>
      <c r="R80" s="55">
        <f t="shared" si="17"/>
        <v>8.399999999770813E-4</v>
      </c>
      <c r="S80" s="56">
        <v>12.4</v>
      </c>
      <c r="T80" s="57">
        <f t="shared" si="20"/>
        <v>2.3092638912203256E-14</v>
      </c>
      <c r="U80" s="57" t="str">
        <f t="shared" si="21"/>
        <v/>
      </c>
      <c r="V80" s="58"/>
    </row>
    <row r="81" spans="1:22" ht="47.25" x14ac:dyDescent="0.25">
      <c r="A81" s="58" t="s">
        <v>114</v>
      </c>
      <c r="B81" s="50" t="s">
        <v>26</v>
      </c>
      <c r="C81" s="51" t="s">
        <v>115</v>
      </c>
      <c r="D81" s="52">
        <v>35000</v>
      </c>
      <c r="E81" s="53">
        <v>35000</v>
      </c>
      <c r="F81" s="53">
        <v>35000</v>
      </c>
      <c r="G81" s="53">
        <v>35000</v>
      </c>
      <c r="H81" s="53">
        <v>35000</v>
      </c>
      <c r="I81" s="53">
        <v>35000</v>
      </c>
      <c r="J81" s="53">
        <v>35000</v>
      </c>
      <c r="K81" s="53">
        <v>35000</v>
      </c>
      <c r="L81" s="55">
        <v>35000</v>
      </c>
      <c r="M81" s="55">
        <v>100</v>
      </c>
      <c r="N81" s="55">
        <v>100</v>
      </c>
      <c r="O81" s="75">
        <v>35000</v>
      </c>
      <c r="P81" s="55">
        <v>0</v>
      </c>
      <c r="Q81" s="55">
        <v>0</v>
      </c>
      <c r="R81" s="55">
        <f t="shared" si="17"/>
        <v>0</v>
      </c>
      <c r="S81" s="56">
        <f t="shared" si="18"/>
        <v>35000</v>
      </c>
      <c r="T81" s="57" t="str">
        <f t="shared" si="20"/>
        <v/>
      </c>
      <c r="U81" s="57" t="str">
        <f t="shared" si="21"/>
        <v/>
      </c>
      <c r="V81" s="72"/>
    </row>
    <row r="82" spans="1:22" ht="63" x14ac:dyDescent="0.25">
      <c r="A82" s="60" t="s">
        <v>116</v>
      </c>
      <c r="B82" s="50"/>
      <c r="C82" s="51"/>
      <c r="D82" s="52"/>
      <c r="E82" s="53">
        <v>0</v>
      </c>
      <c r="F82" s="53">
        <v>0</v>
      </c>
      <c r="G82" s="53">
        <v>0</v>
      </c>
      <c r="H82" s="53">
        <v>0</v>
      </c>
      <c r="I82" s="53">
        <v>0</v>
      </c>
      <c r="J82" s="53">
        <v>0</v>
      </c>
      <c r="K82" s="53">
        <v>0</v>
      </c>
      <c r="L82" s="55"/>
      <c r="M82" s="55"/>
      <c r="N82" s="55"/>
      <c r="O82" s="75"/>
      <c r="P82" s="55">
        <v>0</v>
      </c>
      <c r="Q82" s="55">
        <v>0</v>
      </c>
      <c r="R82" s="55">
        <f t="shared" si="17"/>
        <v>0</v>
      </c>
      <c r="S82" s="56">
        <f t="shared" si="18"/>
        <v>0</v>
      </c>
      <c r="T82" s="57" t="str">
        <f t="shared" si="20"/>
        <v/>
      </c>
      <c r="U82" s="57" t="str">
        <f t="shared" si="21"/>
        <v/>
      </c>
      <c r="V82" s="19"/>
    </row>
    <row r="83" spans="1:22" x14ac:dyDescent="0.25">
      <c r="A83" s="38" t="s">
        <v>25</v>
      </c>
      <c r="B83" s="50" t="s">
        <v>26</v>
      </c>
      <c r="C83" s="86" t="s">
        <v>117</v>
      </c>
      <c r="D83" s="52">
        <v>22500</v>
      </c>
      <c r="E83" s="53">
        <v>22500</v>
      </c>
      <c r="F83" s="53">
        <v>22500</v>
      </c>
      <c r="G83" s="53">
        <v>22500</v>
      </c>
      <c r="H83" s="53">
        <v>22500</v>
      </c>
      <c r="I83" s="53">
        <v>22500</v>
      </c>
      <c r="J83" s="53">
        <v>22500</v>
      </c>
      <c r="K83" s="53">
        <v>22500</v>
      </c>
      <c r="L83" s="55">
        <v>0</v>
      </c>
      <c r="M83" s="55">
        <v>0</v>
      </c>
      <c r="N83" s="55">
        <v>0</v>
      </c>
      <c r="O83" s="75"/>
      <c r="P83" s="55">
        <v>0</v>
      </c>
      <c r="Q83" s="55">
        <v>22500</v>
      </c>
      <c r="R83" s="55">
        <f t="shared" si="17"/>
        <v>22500</v>
      </c>
      <c r="S83" s="56">
        <f t="shared" si="18"/>
        <v>22500</v>
      </c>
      <c r="T83" s="57" t="str">
        <f t="shared" si="20"/>
        <v/>
      </c>
      <c r="U83" s="57" t="str">
        <f t="shared" si="21"/>
        <v/>
      </c>
      <c r="V83" s="87"/>
    </row>
    <row r="84" spans="1:22" x14ac:dyDescent="0.25">
      <c r="A84" s="38" t="s">
        <v>27</v>
      </c>
      <c r="B84" s="50" t="s">
        <v>28</v>
      </c>
      <c r="C84" s="86" t="s">
        <v>117</v>
      </c>
      <c r="D84" s="52">
        <v>67500</v>
      </c>
      <c r="E84" s="53">
        <v>67500</v>
      </c>
      <c r="F84" s="53">
        <v>67500</v>
      </c>
      <c r="G84" s="53">
        <v>67500</v>
      </c>
      <c r="H84" s="53">
        <v>67500</v>
      </c>
      <c r="I84" s="53">
        <v>67500</v>
      </c>
      <c r="J84" s="53">
        <v>67500</v>
      </c>
      <c r="K84" s="53">
        <v>67500</v>
      </c>
      <c r="L84" s="55">
        <v>0</v>
      </c>
      <c r="M84" s="55">
        <v>0</v>
      </c>
      <c r="N84" s="55">
        <v>0</v>
      </c>
      <c r="O84" s="75"/>
      <c r="P84" s="55">
        <v>0</v>
      </c>
      <c r="Q84" s="55">
        <v>67500</v>
      </c>
      <c r="R84" s="55">
        <f t="shared" si="17"/>
        <v>67500</v>
      </c>
      <c r="S84" s="56">
        <f t="shared" si="18"/>
        <v>67500</v>
      </c>
      <c r="T84" s="57" t="str">
        <f t="shared" si="20"/>
        <v/>
      </c>
      <c r="U84" s="57" t="str">
        <f t="shared" si="21"/>
        <v/>
      </c>
      <c r="V84" s="87"/>
    </row>
    <row r="85" spans="1:22" ht="47.25" customHeight="1" x14ac:dyDescent="0.25">
      <c r="A85" s="60" t="s">
        <v>118</v>
      </c>
      <c r="B85" s="50"/>
      <c r="C85" s="51"/>
      <c r="D85" s="52"/>
      <c r="E85" s="53">
        <v>0</v>
      </c>
      <c r="F85" s="53">
        <v>0</v>
      </c>
      <c r="G85" s="53">
        <v>0</v>
      </c>
      <c r="H85" s="53">
        <v>0</v>
      </c>
      <c r="I85" s="53">
        <v>0</v>
      </c>
      <c r="J85" s="53">
        <v>0</v>
      </c>
      <c r="K85" s="53">
        <v>0</v>
      </c>
      <c r="L85" s="55"/>
      <c r="M85" s="55"/>
      <c r="N85" s="55"/>
      <c r="O85" s="75"/>
      <c r="P85" s="55">
        <v>0</v>
      </c>
      <c r="Q85" s="55">
        <v>0</v>
      </c>
      <c r="R85" s="55">
        <f t="shared" si="17"/>
        <v>0</v>
      </c>
      <c r="S85" s="56">
        <f t="shared" si="18"/>
        <v>0</v>
      </c>
      <c r="T85" s="57" t="str">
        <f t="shared" si="20"/>
        <v/>
      </c>
      <c r="U85" s="57" t="str">
        <f t="shared" si="21"/>
        <v/>
      </c>
      <c r="V85" s="87"/>
    </row>
    <row r="86" spans="1:22" ht="15.75" customHeight="1" x14ac:dyDescent="0.25">
      <c r="A86" s="38" t="s">
        <v>25</v>
      </c>
      <c r="B86" s="50" t="s">
        <v>26</v>
      </c>
      <c r="C86" s="86" t="s">
        <v>119</v>
      </c>
      <c r="D86" s="52">
        <v>12500</v>
      </c>
      <c r="E86" s="53">
        <v>12500</v>
      </c>
      <c r="F86" s="53">
        <v>12500</v>
      </c>
      <c r="G86" s="53">
        <v>12500</v>
      </c>
      <c r="H86" s="53">
        <v>12500</v>
      </c>
      <c r="I86" s="53">
        <v>12500</v>
      </c>
      <c r="J86" s="53">
        <v>12500</v>
      </c>
      <c r="K86" s="53">
        <v>12500</v>
      </c>
      <c r="L86" s="55">
        <v>0</v>
      </c>
      <c r="M86" s="55">
        <v>0</v>
      </c>
      <c r="N86" s="55">
        <v>0</v>
      </c>
      <c r="O86" s="75"/>
      <c r="P86" s="55">
        <v>0</v>
      </c>
      <c r="Q86" s="55">
        <v>12500</v>
      </c>
      <c r="R86" s="55">
        <f t="shared" si="17"/>
        <v>12500</v>
      </c>
      <c r="S86" s="56">
        <f t="shared" si="18"/>
        <v>12500</v>
      </c>
      <c r="T86" s="57" t="str">
        <f t="shared" si="20"/>
        <v/>
      </c>
      <c r="U86" s="57" t="str">
        <f t="shared" si="21"/>
        <v/>
      </c>
      <c r="V86" s="87"/>
    </row>
    <row r="87" spans="1:22" ht="15.75" customHeight="1" x14ac:dyDescent="0.25">
      <c r="A87" s="38" t="s">
        <v>27</v>
      </c>
      <c r="B87" s="50" t="s">
        <v>28</v>
      </c>
      <c r="C87" s="86" t="s">
        <v>119</v>
      </c>
      <c r="D87" s="52">
        <v>37500</v>
      </c>
      <c r="E87" s="53">
        <v>37500</v>
      </c>
      <c r="F87" s="53">
        <v>37500</v>
      </c>
      <c r="G87" s="53">
        <v>37500</v>
      </c>
      <c r="H87" s="53">
        <v>37500</v>
      </c>
      <c r="I87" s="53">
        <v>37500</v>
      </c>
      <c r="J87" s="53">
        <v>37500</v>
      </c>
      <c r="K87" s="53">
        <v>37500</v>
      </c>
      <c r="L87" s="55">
        <v>0</v>
      </c>
      <c r="M87" s="55">
        <v>0</v>
      </c>
      <c r="N87" s="55">
        <v>0</v>
      </c>
      <c r="O87" s="75"/>
      <c r="P87" s="55">
        <v>0</v>
      </c>
      <c r="Q87" s="55">
        <v>37500</v>
      </c>
      <c r="R87" s="55">
        <f t="shared" si="17"/>
        <v>37500</v>
      </c>
      <c r="S87" s="56">
        <f t="shared" si="18"/>
        <v>37500</v>
      </c>
      <c r="T87" s="57" t="str">
        <f t="shared" si="20"/>
        <v/>
      </c>
      <c r="U87" s="57" t="str">
        <f t="shared" si="21"/>
        <v/>
      </c>
      <c r="V87" s="87"/>
    </row>
    <row r="88" spans="1:22" ht="94.5" x14ac:dyDescent="0.25">
      <c r="A88" s="58" t="s">
        <v>120</v>
      </c>
      <c r="B88" s="50"/>
      <c r="C88" s="51"/>
      <c r="D88" s="52"/>
      <c r="E88" s="53">
        <v>0</v>
      </c>
      <c r="F88" s="53">
        <v>0</v>
      </c>
      <c r="G88" s="53">
        <v>0</v>
      </c>
      <c r="H88" s="53">
        <v>0</v>
      </c>
      <c r="I88" s="53">
        <v>0</v>
      </c>
      <c r="J88" s="53">
        <v>0</v>
      </c>
      <c r="K88" s="53">
        <v>0</v>
      </c>
      <c r="L88" s="55"/>
      <c r="M88" s="55"/>
      <c r="N88" s="55"/>
      <c r="O88" s="75"/>
      <c r="P88" s="55">
        <v>0</v>
      </c>
      <c r="Q88" s="55"/>
      <c r="R88" s="55">
        <f t="shared" si="17"/>
        <v>0</v>
      </c>
      <c r="S88" s="56">
        <f t="shared" si="18"/>
        <v>0</v>
      </c>
      <c r="T88" s="57" t="str">
        <f t="shared" si="20"/>
        <v/>
      </c>
      <c r="U88" s="57" t="str">
        <f t="shared" si="21"/>
        <v/>
      </c>
      <c r="V88" s="87"/>
    </row>
    <row r="89" spans="1:22" ht="15.75" customHeight="1" x14ac:dyDescent="0.25">
      <c r="A89" s="38" t="s">
        <v>25</v>
      </c>
      <c r="B89" s="50" t="s">
        <v>26</v>
      </c>
      <c r="C89" s="86" t="s">
        <v>121</v>
      </c>
      <c r="D89" s="52">
        <v>27931.3</v>
      </c>
      <c r="E89" s="53">
        <v>27931.3</v>
      </c>
      <c r="F89" s="83">
        <v>22433.8</v>
      </c>
      <c r="G89" s="53">
        <v>22433.8</v>
      </c>
      <c r="H89" s="53">
        <v>22433.8</v>
      </c>
      <c r="I89" s="53">
        <v>22433.8</v>
      </c>
      <c r="J89" s="53">
        <v>22433.8</v>
      </c>
      <c r="K89" s="53">
        <v>22433.8</v>
      </c>
      <c r="L89" s="55">
        <v>0</v>
      </c>
      <c r="M89" s="55">
        <v>0</v>
      </c>
      <c r="N89" s="55">
        <v>0</v>
      </c>
      <c r="O89" s="75"/>
      <c r="P89" s="55">
        <v>0</v>
      </c>
      <c r="Q89" s="55">
        <v>22433.8</v>
      </c>
      <c r="R89" s="55">
        <f t="shared" si="17"/>
        <v>22433.8</v>
      </c>
      <c r="S89" s="56">
        <f t="shared" si="18"/>
        <v>22433.8</v>
      </c>
      <c r="T89" s="57" t="str">
        <f t="shared" si="20"/>
        <v/>
      </c>
      <c r="U89" s="57" t="str">
        <f t="shared" si="21"/>
        <v/>
      </c>
      <c r="V89" s="87"/>
    </row>
    <row r="90" spans="1:22" x14ac:dyDescent="0.25">
      <c r="A90" s="38" t="s">
        <v>27</v>
      </c>
      <c r="B90" s="50" t="s">
        <v>28</v>
      </c>
      <c r="C90" s="86" t="s">
        <v>121</v>
      </c>
      <c r="D90" s="52">
        <v>32068.7</v>
      </c>
      <c r="E90" s="53">
        <v>32068.7</v>
      </c>
      <c r="F90" s="83">
        <v>37566.199999999997</v>
      </c>
      <c r="G90" s="53">
        <v>37566.199999999997</v>
      </c>
      <c r="H90" s="53">
        <v>37566.199999999997</v>
      </c>
      <c r="I90" s="53">
        <v>37566.199999999997</v>
      </c>
      <c r="J90" s="53">
        <v>37566.199999999997</v>
      </c>
      <c r="K90" s="53">
        <v>37566.199999999997</v>
      </c>
      <c r="L90" s="55">
        <v>0</v>
      </c>
      <c r="M90" s="55">
        <v>0</v>
      </c>
      <c r="N90" s="55">
        <v>0</v>
      </c>
      <c r="O90" s="75"/>
      <c r="P90" s="55">
        <v>0</v>
      </c>
      <c r="Q90" s="88">
        <v>37566.199999999997</v>
      </c>
      <c r="R90" s="55">
        <f t="shared" si="17"/>
        <v>37566.199999999997</v>
      </c>
      <c r="S90" s="56">
        <f t="shared" si="18"/>
        <v>37566.199999999997</v>
      </c>
      <c r="T90" s="57" t="str">
        <f t="shared" si="20"/>
        <v/>
      </c>
      <c r="U90" s="57" t="str">
        <f t="shared" si="21"/>
        <v/>
      </c>
      <c r="V90" s="87"/>
    </row>
    <row r="91" spans="1:22" ht="47.25" x14ac:dyDescent="0.25">
      <c r="A91" s="60" t="s">
        <v>122</v>
      </c>
      <c r="B91" s="50"/>
      <c r="C91" s="89"/>
      <c r="D91" s="52"/>
      <c r="E91" s="53">
        <v>0</v>
      </c>
      <c r="F91" s="53">
        <v>0</v>
      </c>
      <c r="G91" s="53">
        <v>0</v>
      </c>
      <c r="H91" s="53">
        <v>0</v>
      </c>
      <c r="I91" s="53">
        <v>0</v>
      </c>
      <c r="J91" s="53">
        <v>0</v>
      </c>
      <c r="K91" s="53">
        <v>0</v>
      </c>
      <c r="L91" s="55"/>
      <c r="M91" s="55"/>
      <c r="N91" s="55"/>
      <c r="O91" s="75"/>
      <c r="P91" s="55">
        <v>0</v>
      </c>
      <c r="Q91" s="55">
        <v>0</v>
      </c>
      <c r="R91" s="55">
        <f t="shared" si="17"/>
        <v>0</v>
      </c>
      <c r="S91" s="56">
        <f t="shared" si="18"/>
        <v>0</v>
      </c>
      <c r="T91" s="57" t="str">
        <f t="shared" si="20"/>
        <v/>
      </c>
      <c r="U91" s="57" t="str">
        <f t="shared" si="21"/>
        <v/>
      </c>
      <c r="V91" s="87"/>
    </row>
    <row r="92" spans="1:22" x14ac:dyDescent="0.25">
      <c r="A92" s="38" t="s">
        <v>25</v>
      </c>
      <c r="B92" s="50" t="s">
        <v>26</v>
      </c>
      <c r="C92" s="51" t="s">
        <v>123</v>
      </c>
      <c r="D92" s="52">
        <v>8456.9</v>
      </c>
      <c r="E92" s="53">
        <v>8456.9</v>
      </c>
      <c r="F92" s="83">
        <v>6792.4</v>
      </c>
      <c r="G92" s="53">
        <v>6792.4</v>
      </c>
      <c r="H92" s="53">
        <v>6792.4</v>
      </c>
      <c r="I92" s="53">
        <v>6792.4</v>
      </c>
      <c r="J92" s="53">
        <v>6792.4</v>
      </c>
      <c r="K92" s="53">
        <v>6792.4</v>
      </c>
      <c r="L92" s="55">
        <v>6792.3665399999991</v>
      </c>
      <c r="M92" s="55">
        <v>99.999507390613033</v>
      </c>
      <c r="N92" s="55">
        <v>99.999507390613033</v>
      </c>
      <c r="O92" s="75">
        <v>6792.36654</v>
      </c>
      <c r="P92" s="55">
        <v>0</v>
      </c>
      <c r="Q92" s="55">
        <v>3.3460000000559376E-2</v>
      </c>
      <c r="R92" s="55">
        <f t="shared" si="17"/>
        <v>3.3460000000559376E-2</v>
      </c>
      <c r="S92" s="56">
        <f t="shared" si="18"/>
        <v>6792.4</v>
      </c>
      <c r="T92" s="57" t="str">
        <f t="shared" si="20"/>
        <v/>
      </c>
      <c r="U92" s="57" t="str">
        <f t="shared" si="21"/>
        <v/>
      </c>
      <c r="V92" s="87"/>
    </row>
    <row r="93" spans="1:22" x14ac:dyDescent="0.25">
      <c r="A93" s="38" t="s">
        <v>27</v>
      </c>
      <c r="B93" s="50" t="s">
        <v>28</v>
      </c>
      <c r="C93" s="51" t="s">
        <v>124</v>
      </c>
      <c r="D93" s="52">
        <v>9709.5</v>
      </c>
      <c r="E93" s="53">
        <v>9709.5</v>
      </c>
      <c r="F93" s="83">
        <v>11374</v>
      </c>
      <c r="G93" s="53">
        <v>11374</v>
      </c>
      <c r="H93" s="53">
        <v>11374</v>
      </c>
      <c r="I93" s="53">
        <v>11374</v>
      </c>
      <c r="J93" s="53">
        <v>11374</v>
      </c>
      <c r="K93" s="53">
        <v>11374</v>
      </c>
      <c r="L93" s="55">
        <v>11374.033459999999</v>
      </c>
      <c r="M93" s="55">
        <v>100.00029417970811</v>
      </c>
      <c r="N93" s="55">
        <v>100.00029417970811</v>
      </c>
      <c r="O93" s="75">
        <v>11374.033460000001</v>
      </c>
      <c r="P93" s="55">
        <v>0</v>
      </c>
      <c r="Q93" s="55">
        <v>-3.3459999998740386E-2</v>
      </c>
      <c r="R93" s="55">
        <f t="shared" si="17"/>
        <v>-3.3459999998740386E-2</v>
      </c>
      <c r="S93" s="56">
        <f t="shared" si="18"/>
        <v>11374</v>
      </c>
      <c r="T93" s="57" t="str">
        <f t="shared" si="20"/>
        <v/>
      </c>
      <c r="U93" s="57" t="str">
        <f t="shared" si="21"/>
        <v/>
      </c>
      <c r="V93" s="87"/>
    </row>
    <row r="94" spans="1:22" ht="47.25" hidden="1" x14ac:dyDescent="0.25">
      <c r="A94" s="60" t="s">
        <v>125</v>
      </c>
      <c r="B94" s="50"/>
      <c r="C94" s="51"/>
      <c r="D94" s="52"/>
      <c r="E94" s="53">
        <v>0</v>
      </c>
      <c r="F94" s="53">
        <v>0</v>
      </c>
      <c r="G94" s="53">
        <v>0</v>
      </c>
      <c r="H94" s="53">
        <v>0</v>
      </c>
      <c r="I94" s="53">
        <v>0</v>
      </c>
      <c r="J94" s="53">
        <v>0</v>
      </c>
      <c r="K94" s="53">
        <v>0</v>
      </c>
      <c r="L94" s="55"/>
      <c r="M94" s="55"/>
      <c r="N94" s="55"/>
      <c r="O94" s="75"/>
      <c r="P94" s="55">
        <v>0</v>
      </c>
      <c r="Q94" s="55">
        <v>0</v>
      </c>
      <c r="R94" s="55">
        <f t="shared" si="17"/>
        <v>0</v>
      </c>
      <c r="S94" s="56">
        <f t="shared" si="18"/>
        <v>0</v>
      </c>
      <c r="T94" s="57" t="str">
        <f t="shared" si="20"/>
        <v/>
      </c>
      <c r="U94" s="57" t="str">
        <f t="shared" si="21"/>
        <v/>
      </c>
      <c r="V94" s="19"/>
    </row>
    <row r="95" spans="1:22" hidden="1" x14ac:dyDescent="0.25">
      <c r="A95" s="38" t="s">
        <v>25</v>
      </c>
      <c r="B95" s="50" t="s">
        <v>26</v>
      </c>
      <c r="C95" s="51" t="s">
        <v>126</v>
      </c>
      <c r="D95" s="52">
        <v>6238</v>
      </c>
      <c r="E95" s="53">
        <v>6238</v>
      </c>
      <c r="F95" s="83">
        <v>0</v>
      </c>
      <c r="G95" s="53">
        <v>0</v>
      </c>
      <c r="H95" s="53">
        <v>0</v>
      </c>
      <c r="I95" s="53">
        <v>0</v>
      </c>
      <c r="J95" s="53">
        <v>0</v>
      </c>
      <c r="K95" s="53">
        <v>0</v>
      </c>
      <c r="L95" s="55">
        <v>0</v>
      </c>
      <c r="M95" s="55"/>
      <c r="N95" s="55" t="e">
        <v>#DIV/0!</v>
      </c>
      <c r="O95" s="75"/>
      <c r="P95" s="55">
        <v>0</v>
      </c>
      <c r="Q95" s="55">
        <v>0</v>
      </c>
      <c r="R95" s="55">
        <f t="shared" si="17"/>
        <v>0</v>
      </c>
      <c r="S95" s="56">
        <f t="shared" si="18"/>
        <v>0</v>
      </c>
      <c r="T95" s="57" t="str">
        <f t="shared" si="20"/>
        <v/>
      </c>
      <c r="U95" s="57" t="str">
        <f t="shared" si="21"/>
        <v/>
      </c>
      <c r="V95" s="19"/>
    </row>
    <row r="96" spans="1:22" hidden="1" x14ac:dyDescent="0.25">
      <c r="A96" s="38" t="s">
        <v>27</v>
      </c>
      <c r="B96" s="50" t="s">
        <v>28</v>
      </c>
      <c r="C96" s="51" t="s">
        <v>126</v>
      </c>
      <c r="D96" s="52">
        <v>7162</v>
      </c>
      <c r="E96" s="53">
        <v>7162</v>
      </c>
      <c r="F96" s="83">
        <v>0</v>
      </c>
      <c r="G96" s="53">
        <v>0</v>
      </c>
      <c r="H96" s="53">
        <v>0</v>
      </c>
      <c r="I96" s="53">
        <v>0</v>
      </c>
      <c r="J96" s="53">
        <v>0</v>
      </c>
      <c r="K96" s="53">
        <v>0</v>
      </c>
      <c r="L96" s="55">
        <v>0</v>
      </c>
      <c r="M96" s="55"/>
      <c r="N96" s="55" t="e">
        <v>#DIV/0!</v>
      </c>
      <c r="O96" s="75"/>
      <c r="P96" s="55">
        <v>0</v>
      </c>
      <c r="Q96" s="88">
        <v>0</v>
      </c>
      <c r="R96" s="55">
        <f t="shared" si="17"/>
        <v>0</v>
      </c>
      <c r="S96" s="56">
        <f t="shared" si="18"/>
        <v>0</v>
      </c>
      <c r="T96" s="57" t="str">
        <f t="shared" si="20"/>
        <v/>
      </c>
      <c r="U96" s="57" t="str">
        <f t="shared" si="21"/>
        <v/>
      </c>
      <c r="V96" s="19"/>
    </row>
    <row r="97" spans="1:23" s="45" customFormat="1" ht="47.25" x14ac:dyDescent="0.25">
      <c r="A97" s="41" t="s">
        <v>127</v>
      </c>
      <c r="B97" s="46" t="s">
        <v>26</v>
      </c>
      <c r="C97" s="90">
        <v>0</v>
      </c>
      <c r="D97" s="36">
        <v>89126.9</v>
      </c>
      <c r="E97" s="36">
        <v>89126.9</v>
      </c>
      <c r="F97" s="36">
        <v>89126.9</v>
      </c>
      <c r="G97" s="36">
        <v>89126.9</v>
      </c>
      <c r="H97" s="36">
        <v>89126.9</v>
      </c>
      <c r="I97" s="36">
        <v>89126.9</v>
      </c>
      <c r="J97" s="36">
        <v>89126.9</v>
      </c>
      <c r="K97" s="36">
        <v>84815.900000000009</v>
      </c>
      <c r="L97" s="36">
        <v>44746.6</v>
      </c>
      <c r="M97" s="36">
        <v>50.205493515425758</v>
      </c>
      <c r="N97" s="36">
        <v>52.757324982697817</v>
      </c>
      <c r="O97" s="166">
        <v>44746.6</v>
      </c>
      <c r="P97" s="36">
        <v>0</v>
      </c>
      <c r="Q97" s="36">
        <v>44380.3</v>
      </c>
      <c r="R97" s="36">
        <f t="shared" ref="R97:U97" si="22">R98</f>
        <v>40069.30000000001</v>
      </c>
      <c r="S97" s="36">
        <f t="shared" si="22"/>
        <v>84815.900000000009</v>
      </c>
      <c r="T97" s="36">
        <f t="shared" si="22"/>
        <v>0</v>
      </c>
      <c r="U97" s="36">
        <f t="shared" si="22"/>
        <v>0</v>
      </c>
      <c r="V97" s="91"/>
    </row>
    <row r="98" spans="1:23" s="45" customFormat="1" x14ac:dyDescent="0.25">
      <c r="A98" s="38" t="s">
        <v>25</v>
      </c>
      <c r="B98" s="46" t="s">
        <v>26</v>
      </c>
      <c r="C98" s="92"/>
      <c r="D98" s="40">
        <v>89126.9</v>
      </c>
      <c r="E98" s="40">
        <v>89126.9</v>
      </c>
      <c r="F98" s="40">
        <v>89126.9</v>
      </c>
      <c r="G98" s="40">
        <v>89126.9</v>
      </c>
      <c r="H98" s="40">
        <v>89126.9</v>
      </c>
      <c r="I98" s="40">
        <v>89126.9</v>
      </c>
      <c r="J98" s="40">
        <v>89126.9</v>
      </c>
      <c r="K98" s="40">
        <v>84815.900000000009</v>
      </c>
      <c r="L98" s="40">
        <v>44746.6</v>
      </c>
      <c r="M98" s="40">
        <v>50.205493515425758</v>
      </c>
      <c r="N98" s="40">
        <v>52.757324982697817</v>
      </c>
      <c r="O98" s="167">
        <v>44746.6</v>
      </c>
      <c r="P98" s="40">
        <v>0</v>
      </c>
      <c r="Q98" s="40">
        <v>44380.3</v>
      </c>
      <c r="R98" s="40">
        <f t="shared" ref="R98:U98" si="23">SUMIF($B$99:$B$100,"=01",R99:R100)</f>
        <v>40069.30000000001</v>
      </c>
      <c r="S98" s="40">
        <f t="shared" si="23"/>
        <v>84815.900000000009</v>
      </c>
      <c r="T98" s="40">
        <f t="shared" si="23"/>
        <v>0</v>
      </c>
      <c r="U98" s="40">
        <f t="shared" si="23"/>
        <v>0</v>
      </c>
      <c r="V98" s="91"/>
    </row>
    <row r="99" spans="1:23" ht="77.25" x14ac:dyDescent="0.25">
      <c r="A99" s="60" t="s">
        <v>128</v>
      </c>
      <c r="B99" s="50" t="s">
        <v>26</v>
      </c>
      <c r="C99" s="93" t="s">
        <v>129</v>
      </c>
      <c r="D99" s="52">
        <v>66000</v>
      </c>
      <c r="E99" s="53">
        <v>66000</v>
      </c>
      <c r="F99" s="53">
        <v>66000</v>
      </c>
      <c r="G99" s="53">
        <v>66000</v>
      </c>
      <c r="H99" s="53">
        <v>66000</v>
      </c>
      <c r="I99" s="53">
        <v>66000</v>
      </c>
      <c r="J99" s="53">
        <v>66000</v>
      </c>
      <c r="K99" s="54">
        <v>62111.3</v>
      </c>
      <c r="L99" s="55">
        <v>37410.699999999997</v>
      </c>
      <c r="M99" s="55">
        <v>56.682878787878785</v>
      </c>
      <c r="N99" s="55">
        <v>60.231713069924467</v>
      </c>
      <c r="O99" s="75">
        <v>37410.699999999997</v>
      </c>
      <c r="P99" s="55">
        <v>0</v>
      </c>
      <c r="Q99" s="55">
        <v>28589.300000000003</v>
      </c>
      <c r="R99" s="55">
        <f>K99-L99</f>
        <v>24700.600000000006</v>
      </c>
      <c r="S99" s="56">
        <f t="shared" ref="S99:S100" si="24">K99</f>
        <v>62111.3</v>
      </c>
      <c r="T99" s="57"/>
      <c r="U99" s="57" t="str">
        <f>IF(S99-K99&lt;0,S99-K99,"")</f>
        <v/>
      </c>
      <c r="V99" s="19"/>
    </row>
    <row r="100" spans="1:23" ht="94.5" x14ac:dyDescent="0.25">
      <c r="A100" s="94" t="s">
        <v>130</v>
      </c>
      <c r="B100" s="50" t="s">
        <v>26</v>
      </c>
      <c r="C100" s="93" t="s">
        <v>131</v>
      </c>
      <c r="D100" s="52">
        <v>23126.9</v>
      </c>
      <c r="E100" s="53">
        <v>23126.9</v>
      </c>
      <c r="F100" s="53">
        <v>23126.9</v>
      </c>
      <c r="G100" s="53">
        <v>23126.9</v>
      </c>
      <c r="H100" s="53">
        <v>23126.9</v>
      </c>
      <c r="I100" s="53">
        <v>23126.9</v>
      </c>
      <c r="J100" s="53">
        <v>23126.9</v>
      </c>
      <c r="K100" s="54">
        <v>22704.600000000002</v>
      </c>
      <c r="L100" s="55">
        <v>7335.9</v>
      </c>
      <c r="M100" s="55">
        <v>31.720204610215809</v>
      </c>
      <c r="N100" s="55">
        <v>32.310192648185826</v>
      </c>
      <c r="O100" s="75">
        <v>7335.9</v>
      </c>
      <c r="P100" s="55">
        <v>0</v>
      </c>
      <c r="Q100" s="55">
        <v>15791.000000000002</v>
      </c>
      <c r="R100" s="55">
        <f>K100-L100</f>
        <v>15368.700000000003</v>
      </c>
      <c r="S100" s="56">
        <f t="shared" si="24"/>
        <v>22704.600000000002</v>
      </c>
      <c r="T100" s="57" t="str">
        <f>IF(S100-K100&gt;0,S100-K100,"")</f>
        <v/>
      </c>
      <c r="U100" s="57"/>
      <c r="V100" s="19"/>
    </row>
    <row r="101" spans="1:23" s="45" customFormat="1" ht="31.5" x14ac:dyDescent="0.25">
      <c r="A101" s="41" t="s">
        <v>132</v>
      </c>
      <c r="B101" s="50" t="s">
        <v>31</v>
      </c>
      <c r="C101" s="90">
        <v>0</v>
      </c>
      <c r="D101" s="36">
        <v>879113.4</v>
      </c>
      <c r="E101" s="36">
        <v>879113.4</v>
      </c>
      <c r="F101" s="36">
        <v>879113.4</v>
      </c>
      <c r="G101" s="36">
        <v>797033.8</v>
      </c>
      <c r="H101" s="36">
        <v>825988.4</v>
      </c>
      <c r="I101" s="36">
        <v>825988.4</v>
      </c>
      <c r="J101" s="36">
        <v>824883.5</v>
      </c>
      <c r="K101" s="36">
        <v>755104.4</v>
      </c>
      <c r="L101" s="36">
        <v>557337.81983000005</v>
      </c>
      <c r="M101" s="36">
        <v>67.565640460743865</v>
      </c>
      <c r="N101" s="36">
        <v>73.809372562257622</v>
      </c>
      <c r="O101" s="166">
        <v>557337.81983000005</v>
      </c>
      <c r="P101" s="36">
        <v>0</v>
      </c>
      <c r="Q101" s="36">
        <v>268650.58016999997</v>
      </c>
      <c r="R101" s="36">
        <f t="shared" ref="R101" si="25">R102+R103</f>
        <v>172987.88016999999</v>
      </c>
      <c r="S101" s="36">
        <f t="shared" ref="S101:U101" si="26">S102+S103</f>
        <v>677359.47055999993</v>
      </c>
      <c r="T101" s="36">
        <f t="shared" si="26"/>
        <v>14086.770000000004</v>
      </c>
      <c r="U101" s="36">
        <f t="shared" si="26"/>
        <v>-91831.699439999997</v>
      </c>
      <c r="V101" s="91"/>
    </row>
    <row r="102" spans="1:23" s="45" customFormat="1" x14ac:dyDescent="0.25">
      <c r="A102" s="38" t="s">
        <v>25</v>
      </c>
      <c r="B102" s="46" t="s">
        <v>26</v>
      </c>
      <c r="C102" s="90"/>
      <c r="D102" s="40">
        <v>845611.6</v>
      </c>
      <c r="E102" s="40">
        <v>845611.6</v>
      </c>
      <c r="F102" s="40">
        <v>845611.6</v>
      </c>
      <c r="G102" s="40">
        <v>763532</v>
      </c>
      <c r="H102" s="40">
        <v>792486.6</v>
      </c>
      <c r="I102" s="40">
        <v>792486.6</v>
      </c>
      <c r="J102" s="40">
        <v>791381.7</v>
      </c>
      <c r="K102" s="40">
        <v>721602.6</v>
      </c>
      <c r="L102" s="40">
        <v>526803.06205000007</v>
      </c>
      <c r="M102" s="40">
        <v>66.567506179382235</v>
      </c>
      <c r="N102" s="40">
        <v>73.004595888374027</v>
      </c>
      <c r="O102" s="167">
        <v>526803.06205000007</v>
      </c>
      <c r="P102" s="40">
        <v>0</v>
      </c>
      <c r="Q102" s="40">
        <v>265683.53794999997</v>
      </c>
      <c r="R102" s="40">
        <f t="shared" ref="R102:U102" si="27">SUMIF($B$104:$B$122,"=01",R104:R122)</f>
        <v>170020.83794999999</v>
      </c>
      <c r="S102" s="40">
        <f t="shared" si="27"/>
        <v>643857.67055999988</v>
      </c>
      <c r="T102" s="40">
        <f t="shared" si="27"/>
        <v>14086.770000000004</v>
      </c>
      <c r="U102" s="40">
        <f t="shared" si="27"/>
        <v>-91831.699439999997</v>
      </c>
      <c r="V102" s="91"/>
    </row>
    <row r="103" spans="1:23" s="45" customFormat="1" x14ac:dyDescent="0.25">
      <c r="A103" s="38" t="s">
        <v>27</v>
      </c>
      <c r="B103" s="46" t="s">
        <v>28</v>
      </c>
      <c r="C103" s="90"/>
      <c r="D103" s="40">
        <v>33501.800000000003</v>
      </c>
      <c r="E103" s="40">
        <v>33501.800000000003</v>
      </c>
      <c r="F103" s="40">
        <v>33501.800000000003</v>
      </c>
      <c r="G103" s="40">
        <v>33501.800000000003</v>
      </c>
      <c r="H103" s="40">
        <v>33501.800000000003</v>
      </c>
      <c r="I103" s="40">
        <v>33501.800000000003</v>
      </c>
      <c r="J103" s="40">
        <v>33501.800000000003</v>
      </c>
      <c r="K103" s="40">
        <v>33501.800000000003</v>
      </c>
      <c r="L103" s="40">
        <v>30534.75778</v>
      </c>
      <c r="M103" s="40">
        <v>91.143633416711936</v>
      </c>
      <c r="N103" s="40">
        <v>91.143633416711936</v>
      </c>
      <c r="O103" s="167">
        <v>30534.75778</v>
      </c>
      <c r="P103" s="40">
        <v>0</v>
      </c>
      <c r="Q103" s="40">
        <v>2967.0422199999994</v>
      </c>
      <c r="R103" s="40">
        <f t="shared" ref="R103:U103" si="28">SUMIF($B$104:$B$122,"=02",R104:R122)</f>
        <v>2967.0422199999994</v>
      </c>
      <c r="S103" s="40">
        <f t="shared" si="28"/>
        <v>33501.800000000003</v>
      </c>
      <c r="T103" s="40">
        <f t="shared" si="28"/>
        <v>0</v>
      </c>
      <c r="U103" s="40">
        <f t="shared" si="28"/>
        <v>0</v>
      </c>
      <c r="V103" s="91"/>
    </row>
    <row r="104" spans="1:23" ht="110.25" x14ac:dyDescent="0.25">
      <c r="A104" s="95" t="s">
        <v>133</v>
      </c>
      <c r="B104" s="66" t="s">
        <v>26</v>
      </c>
      <c r="C104" s="96" t="s">
        <v>134</v>
      </c>
      <c r="D104" s="52">
        <v>4845</v>
      </c>
      <c r="E104" s="53">
        <v>4845</v>
      </c>
      <c r="F104" s="53">
        <v>4845</v>
      </c>
      <c r="G104" s="53">
        <v>4845</v>
      </c>
      <c r="H104" s="53">
        <v>4845</v>
      </c>
      <c r="I104" s="53">
        <v>4845</v>
      </c>
      <c r="J104" s="53">
        <v>4845</v>
      </c>
      <c r="K104" s="54">
        <v>4224.7</v>
      </c>
      <c r="L104" s="55"/>
      <c r="M104" s="55">
        <v>0</v>
      </c>
      <c r="N104" s="55">
        <v>0</v>
      </c>
      <c r="O104" s="75"/>
      <c r="P104" s="55"/>
      <c r="Q104" s="55">
        <v>4845</v>
      </c>
      <c r="R104" s="55">
        <f>K104-L104</f>
        <v>4224.7</v>
      </c>
      <c r="S104" s="56">
        <f>K104</f>
        <v>4224.7</v>
      </c>
      <c r="T104" s="57" t="str">
        <f>IF(S104-K104&gt;0,S104-K104,"")</f>
        <v/>
      </c>
      <c r="U104" s="57" t="str">
        <f t="shared" ref="U104:U114" si="29">IF(S104-K104&lt;0,S104-K104,"")</f>
        <v/>
      </c>
      <c r="V104" s="97"/>
    </row>
    <row r="105" spans="1:23" ht="47.25" x14ac:dyDescent="0.25">
      <c r="A105" s="95" t="s">
        <v>135</v>
      </c>
      <c r="B105" s="98" t="s">
        <v>26</v>
      </c>
      <c r="C105" s="96" t="s">
        <v>136</v>
      </c>
      <c r="D105" s="52">
        <v>23768.2</v>
      </c>
      <c r="E105" s="53">
        <v>23768.2</v>
      </c>
      <c r="F105" s="53">
        <v>23768.2</v>
      </c>
      <c r="G105" s="53">
        <v>23768.2</v>
      </c>
      <c r="H105" s="53">
        <v>23768.2</v>
      </c>
      <c r="I105" s="53">
        <v>23768.2</v>
      </c>
      <c r="J105" s="53">
        <v>23768.2</v>
      </c>
      <c r="K105" s="54">
        <v>0</v>
      </c>
      <c r="L105" s="55"/>
      <c r="M105" s="55"/>
      <c r="N105" s="55"/>
      <c r="O105" s="75"/>
      <c r="P105" s="55"/>
      <c r="Q105" s="55">
        <v>23768.2</v>
      </c>
      <c r="R105" s="55"/>
      <c r="S105" s="56">
        <v>0</v>
      </c>
      <c r="T105" s="57" t="str">
        <f>IF(S105-K105&gt;0,S105-K105,"")</f>
        <v/>
      </c>
      <c r="U105" s="57" t="str">
        <f t="shared" si="29"/>
        <v/>
      </c>
      <c r="V105" s="97"/>
      <c r="W105" s="99"/>
    </row>
    <row r="106" spans="1:23" ht="31.5" x14ac:dyDescent="0.25">
      <c r="A106" s="95" t="s">
        <v>137</v>
      </c>
      <c r="B106" s="66" t="s">
        <v>26</v>
      </c>
      <c r="C106" s="96" t="s">
        <v>138</v>
      </c>
      <c r="D106" s="52">
        <v>9163.2999999999993</v>
      </c>
      <c r="E106" s="53">
        <v>9163.2999999999993</v>
      </c>
      <c r="F106" s="53">
        <v>9163.2999999999993</v>
      </c>
      <c r="G106" s="53">
        <v>9163.2999999999993</v>
      </c>
      <c r="H106" s="53">
        <v>9163.2999999999993</v>
      </c>
      <c r="I106" s="53">
        <v>9163.2999999999993</v>
      </c>
      <c r="J106" s="53">
        <v>9163.2999999999993</v>
      </c>
      <c r="K106" s="53">
        <v>9163.2999999999993</v>
      </c>
      <c r="L106" s="55">
        <v>7174.1362499999987</v>
      </c>
      <c r="M106" s="55">
        <v>78.292059083517941</v>
      </c>
      <c r="N106" s="55">
        <v>78.292059083517941</v>
      </c>
      <c r="O106" s="75">
        <v>7174.1362499999996</v>
      </c>
      <c r="P106" s="55">
        <v>0</v>
      </c>
      <c r="Q106" s="55">
        <v>1989.1637500000006</v>
      </c>
      <c r="R106" s="55">
        <f t="shared" ref="R106:R122" si="30">K106-L106</f>
        <v>1989.1637500000006</v>
      </c>
      <c r="S106" s="71">
        <v>8773.1</v>
      </c>
      <c r="T106" s="57" t="str">
        <f>IF(S106-K106&gt;0,S106-K106,"")</f>
        <v/>
      </c>
      <c r="U106" s="57">
        <f t="shared" si="29"/>
        <v>-390.19999999999891</v>
      </c>
      <c r="V106" s="97" t="s">
        <v>139</v>
      </c>
    </row>
    <row r="107" spans="1:23" ht="157.5" x14ac:dyDescent="0.25">
      <c r="A107" s="58" t="s">
        <v>140</v>
      </c>
      <c r="B107" s="50" t="s">
        <v>26</v>
      </c>
      <c r="C107" s="93" t="s">
        <v>141</v>
      </c>
      <c r="D107" s="52">
        <v>77032.899999999994</v>
      </c>
      <c r="E107" s="53">
        <v>77032.899999999994</v>
      </c>
      <c r="F107" s="53">
        <v>77032.899999999994</v>
      </c>
      <c r="G107" s="53">
        <v>77032.899999999994</v>
      </c>
      <c r="H107" s="53">
        <v>77032.899999999994</v>
      </c>
      <c r="I107" s="53">
        <v>77032.899999999994</v>
      </c>
      <c r="J107" s="53">
        <v>77032.899999999994</v>
      </c>
      <c r="K107" s="53">
        <v>77032.899999999994</v>
      </c>
      <c r="L107" s="55">
        <v>0</v>
      </c>
      <c r="M107" s="55">
        <v>0</v>
      </c>
      <c r="N107" s="55">
        <v>0</v>
      </c>
      <c r="O107" s="75"/>
      <c r="P107" s="55">
        <v>0</v>
      </c>
      <c r="Q107" s="55">
        <v>77032.899999999994</v>
      </c>
      <c r="R107" s="55">
        <f t="shared" si="30"/>
        <v>77032.899999999994</v>
      </c>
      <c r="S107" s="71">
        <v>5329.1</v>
      </c>
      <c r="T107" s="57"/>
      <c r="U107" s="57">
        <f t="shared" si="29"/>
        <v>-71703.799999999988</v>
      </c>
      <c r="V107" s="100" t="s">
        <v>142</v>
      </c>
      <c r="W107" s="99"/>
    </row>
    <row r="108" spans="1:23" ht="141.75" x14ac:dyDescent="0.25">
      <c r="A108" s="101" t="s">
        <v>143</v>
      </c>
      <c r="B108" s="98" t="s">
        <v>26</v>
      </c>
      <c r="C108" s="93" t="s">
        <v>144</v>
      </c>
      <c r="D108" s="52">
        <v>440465.1</v>
      </c>
      <c r="E108" s="53">
        <v>440465.1</v>
      </c>
      <c r="F108" s="53">
        <v>440465.1</v>
      </c>
      <c r="G108" s="53">
        <v>440465.1</v>
      </c>
      <c r="H108" s="53">
        <v>440465.1</v>
      </c>
      <c r="I108" s="53">
        <v>440465.1</v>
      </c>
      <c r="J108" s="53">
        <v>440465.1</v>
      </c>
      <c r="K108" s="54">
        <v>415686.39999999997</v>
      </c>
      <c r="L108" s="55">
        <v>376192.74926000001</v>
      </c>
      <c r="M108" s="55">
        <v>85.408071890372256</v>
      </c>
      <c r="N108" s="55">
        <v>90.499171793929278</v>
      </c>
      <c r="O108" s="75">
        <v>376192.74926000001</v>
      </c>
      <c r="P108" s="55">
        <v>0</v>
      </c>
      <c r="Q108" s="55">
        <v>64272.350739999965</v>
      </c>
      <c r="R108" s="55">
        <f t="shared" si="30"/>
        <v>39493.650739999954</v>
      </c>
      <c r="S108" s="56">
        <f>K108</f>
        <v>415686.39999999997</v>
      </c>
      <c r="T108" s="57" t="str">
        <f>IF(S108-K108&gt;0,S108-K108,"")</f>
        <v/>
      </c>
      <c r="U108" s="57" t="str">
        <f t="shared" si="29"/>
        <v/>
      </c>
      <c r="V108" s="97"/>
      <c r="W108" s="99"/>
    </row>
    <row r="109" spans="1:23" ht="51" customHeight="1" x14ac:dyDescent="0.25">
      <c r="A109" s="95" t="s">
        <v>145</v>
      </c>
      <c r="B109" s="50" t="s">
        <v>26</v>
      </c>
      <c r="C109" s="96" t="s">
        <v>146</v>
      </c>
      <c r="D109" s="52">
        <v>92935.8</v>
      </c>
      <c r="E109" s="53">
        <v>92935.8</v>
      </c>
      <c r="F109" s="53">
        <v>92935.8</v>
      </c>
      <c r="G109" s="53">
        <v>92935.8</v>
      </c>
      <c r="H109" s="53">
        <v>92935.8</v>
      </c>
      <c r="I109" s="53">
        <v>92935.8</v>
      </c>
      <c r="J109" s="53">
        <v>92935.8</v>
      </c>
      <c r="K109" s="53">
        <v>92935.8</v>
      </c>
      <c r="L109" s="55">
        <v>81110.535279999996</v>
      </c>
      <c r="M109" s="55">
        <v>87.275877842553669</v>
      </c>
      <c r="N109" s="55">
        <v>87.275877842553669</v>
      </c>
      <c r="O109" s="75">
        <v>81110.535279999996</v>
      </c>
      <c r="P109" s="55">
        <v>0</v>
      </c>
      <c r="Q109" s="55">
        <v>11825.264720000006</v>
      </c>
      <c r="R109" s="55">
        <f t="shared" si="30"/>
        <v>11825.264720000006</v>
      </c>
      <c r="S109" s="56">
        <v>107022.57</v>
      </c>
      <c r="T109" s="57">
        <f>IF(S109-K109&gt;0,S109-K109,"")</f>
        <v>14086.770000000004</v>
      </c>
      <c r="U109" s="57" t="str">
        <f t="shared" si="29"/>
        <v/>
      </c>
      <c r="V109" s="58" t="s">
        <v>147</v>
      </c>
    </row>
    <row r="110" spans="1:23" ht="115.5" customHeight="1" x14ac:dyDescent="0.25">
      <c r="A110" s="95" t="s">
        <v>148</v>
      </c>
      <c r="B110" s="66" t="s">
        <v>26</v>
      </c>
      <c r="C110" s="96" t="s">
        <v>149</v>
      </c>
      <c r="D110" s="52">
        <v>11894.8</v>
      </c>
      <c r="E110" s="53">
        <v>11894.8</v>
      </c>
      <c r="F110" s="53">
        <v>11894.8</v>
      </c>
      <c r="G110" s="69">
        <v>9261.5999999999985</v>
      </c>
      <c r="H110" s="53">
        <v>9261.5999999999985</v>
      </c>
      <c r="I110" s="53">
        <v>9261.5999999999985</v>
      </c>
      <c r="J110" s="53">
        <v>9261.5999999999985</v>
      </c>
      <c r="K110" s="54">
        <v>6564.2999999999984</v>
      </c>
      <c r="L110" s="55">
        <v>6385.3498600000012</v>
      </c>
      <c r="M110" s="55">
        <v>68.944349356482704</v>
      </c>
      <c r="N110" s="55">
        <v>97.273888457261293</v>
      </c>
      <c r="O110" s="75">
        <v>6385.3498600000003</v>
      </c>
      <c r="P110" s="55">
        <v>0</v>
      </c>
      <c r="Q110" s="55">
        <v>2876.2501399999974</v>
      </c>
      <c r="R110" s="55">
        <f t="shared" si="30"/>
        <v>178.95013999999719</v>
      </c>
      <c r="S110" s="56">
        <v>6563.7205599999998</v>
      </c>
      <c r="T110" s="57" t="str">
        <f>IF(S110-K110&gt;0,S110-K110,"")</f>
        <v/>
      </c>
      <c r="U110" s="57">
        <f t="shared" si="29"/>
        <v>-0.57943999999861262</v>
      </c>
      <c r="V110" s="85" t="s">
        <v>150</v>
      </c>
    </row>
    <row r="111" spans="1:23" ht="47.25" x14ac:dyDescent="0.25">
      <c r="A111" s="95" t="s">
        <v>151</v>
      </c>
      <c r="B111" s="50" t="s">
        <v>26</v>
      </c>
      <c r="C111" s="96" t="s">
        <v>152</v>
      </c>
      <c r="D111" s="52">
        <v>3004.7</v>
      </c>
      <c r="E111" s="53">
        <v>3004.7</v>
      </c>
      <c r="F111" s="53">
        <v>3004.7</v>
      </c>
      <c r="G111" s="69">
        <v>5137.8999999999996</v>
      </c>
      <c r="H111" s="53">
        <v>5137.8999999999996</v>
      </c>
      <c r="I111" s="53">
        <v>5137.8999999999996</v>
      </c>
      <c r="J111" s="53">
        <v>4032.9999999999995</v>
      </c>
      <c r="K111" s="53">
        <v>4032.9999999999995</v>
      </c>
      <c r="L111" s="55">
        <v>3004.68642</v>
      </c>
      <c r="M111" s="55">
        <v>74.502514753285411</v>
      </c>
      <c r="N111" s="55">
        <v>74.502514753285411</v>
      </c>
      <c r="O111" s="75">
        <v>3004.68642</v>
      </c>
      <c r="P111" s="55">
        <v>0</v>
      </c>
      <c r="Q111" s="55">
        <v>2133.2135799999996</v>
      </c>
      <c r="R111" s="55">
        <f t="shared" si="30"/>
        <v>1028.3135799999995</v>
      </c>
      <c r="S111" s="56">
        <v>3004.7</v>
      </c>
      <c r="T111" s="57" t="str">
        <f>IF(S111-K111&gt;0,S111-K111,"")</f>
        <v/>
      </c>
      <c r="U111" s="57">
        <f t="shared" si="29"/>
        <v>-1028.2999999999997</v>
      </c>
      <c r="V111" s="85" t="s">
        <v>153</v>
      </c>
    </row>
    <row r="112" spans="1:23" ht="63" x14ac:dyDescent="0.25">
      <c r="A112" s="49" t="s">
        <v>154</v>
      </c>
      <c r="B112" s="50" t="s">
        <v>26</v>
      </c>
      <c r="C112" s="96" t="s">
        <v>155</v>
      </c>
      <c r="D112" s="52">
        <v>89889.600000000006</v>
      </c>
      <c r="E112" s="53">
        <v>89889.600000000006</v>
      </c>
      <c r="F112" s="53">
        <v>89889.600000000006</v>
      </c>
      <c r="G112" s="69">
        <v>8310</v>
      </c>
      <c r="H112" s="61">
        <v>37264.6</v>
      </c>
      <c r="I112" s="53">
        <v>37264.6</v>
      </c>
      <c r="J112" s="53">
        <v>37264.6</v>
      </c>
      <c r="K112" s="53">
        <v>37264.6</v>
      </c>
      <c r="L112" s="55">
        <v>22714.520639999999</v>
      </c>
      <c r="M112" s="55">
        <v>60.954687934393505</v>
      </c>
      <c r="N112" s="55">
        <v>60.954687934393505</v>
      </c>
      <c r="O112" s="75">
        <v>22714.520639999999</v>
      </c>
      <c r="P112" s="55">
        <v>0</v>
      </c>
      <c r="Q112" s="55">
        <v>14550.07936</v>
      </c>
      <c r="R112" s="55">
        <f t="shared" si="30"/>
        <v>14550.07936</v>
      </c>
      <c r="S112" s="56">
        <f>K112</f>
        <v>37264.6</v>
      </c>
      <c r="T112" s="57" t="str">
        <f>IF(S112-K112&gt;0,S112-K112,"")</f>
        <v/>
      </c>
      <c r="U112" s="57" t="str">
        <f t="shared" si="29"/>
        <v/>
      </c>
      <c r="V112" s="58"/>
    </row>
    <row r="113" spans="1:23" ht="47.25" x14ac:dyDescent="0.25">
      <c r="A113" s="101" t="s">
        <v>156</v>
      </c>
      <c r="B113" s="98" t="s">
        <v>26</v>
      </c>
      <c r="C113" s="96" t="s">
        <v>157</v>
      </c>
      <c r="D113" s="52">
        <v>82651.100000000006</v>
      </c>
      <c r="E113" s="53">
        <v>82651.100000000006</v>
      </c>
      <c r="F113" s="53">
        <v>82651.100000000006</v>
      </c>
      <c r="G113" s="53">
        <v>82651.100000000006</v>
      </c>
      <c r="H113" s="53">
        <v>82651.100000000006</v>
      </c>
      <c r="I113" s="53">
        <v>82651.100000000006</v>
      </c>
      <c r="J113" s="53">
        <v>82651.100000000006</v>
      </c>
      <c r="K113" s="54">
        <v>39957.800000000003</v>
      </c>
      <c r="L113" s="55">
        <v>21248.984850000001</v>
      </c>
      <c r="M113" s="55">
        <v>25.709258376476534</v>
      </c>
      <c r="N113" s="55">
        <v>53.17856551161475</v>
      </c>
      <c r="O113" s="75">
        <v>21248.984850000001</v>
      </c>
      <c r="P113" s="55">
        <v>0</v>
      </c>
      <c r="Q113" s="55">
        <v>61402.115150000005</v>
      </c>
      <c r="R113" s="55">
        <f t="shared" si="30"/>
        <v>18708.815150000002</v>
      </c>
      <c r="S113" s="71">
        <v>21248.98</v>
      </c>
      <c r="T113" s="57"/>
      <c r="U113" s="57">
        <f t="shared" si="29"/>
        <v>-18708.820000000003</v>
      </c>
      <c r="V113" s="97" t="s">
        <v>158</v>
      </c>
      <c r="W113" s="99"/>
    </row>
    <row r="114" spans="1:23" ht="47.25" x14ac:dyDescent="0.25">
      <c r="A114" s="101" t="s">
        <v>159</v>
      </c>
      <c r="B114" s="98" t="s">
        <v>31</v>
      </c>
      <c r="C114" s="96"/>
      <c r="D114" s="52"/>
      <c r="E114" s="53"/>
      <c r="F114" s="53"/>
      <c r="G114" s="53"/>
      <c r="H114" s="53"/>
      <c r="I114" s="53"/>
      <c r="J114" s="53"/>
      <c r="K114" s="53"/>
      <c r="L114" s="55"/>
      <c r="M114" s="55"/>
      <c r="N114" s="55"/>
      <c r="O114" s="75"/>
      <c r="P114" s="55"/>
      <c r="Q114" s="55"/>
      <c r="R114" s="55"/>
      <c r="S114" s="56"/>
      <c r="T114" s="57"/>
      <c r="U114" s="57" t="str">
        <f t="shared" si="29"/>
        <v/>
      </c>
      <c r="V114" s="97"/>
      <c r="W114" s="99"/>
    </row>
    <row r="115" spans="1:23" x14ac:dyDescent="0.25">
      <c r="A115" s="38" t="s">
        <v>25</v>
      </c>
      <c r="B115" s="98" t="s">
        <v>26</v>
      </c>
      <c r="C115" s="96" t="s">
        <v>160</v>
      </c>
      <c r="D115" s="52"/>
      <c r="E115" s="53"/>
      <c r="F115" s="53"/>
      <c r="G115" s="53"/>
      <c r="H115" s="53"/>
      <c r="I115" s="53"/>
      <c r="J115" s="53"/>
      <c r="K115" s="54">
        <v>24778.7</v>
      </c>
      <c r="L115" s="55"/>
      <c r="M115" s="55"/>
      <c r="N115" s="55">
        <v>0</v>
      </c>
      <c r="O115" s="75"/>
      <c r="P115" s="55"/>
      <c r="Q115" s="55"/>
      <c r="R115" s="55"/>
      <c r="S115" s="56">
        <f>K115</f>
        <v>24778.7</v>
      </c>
      <c r="T115" s="57"/>
      <c r="U115" s="57"/>
      <c r="V115" s="97"/>
      <c r="W115" s="99"/>
    </row>
    <row r="116" spans="1:23" x14ac:dyDescent="0.25">
      <c r="A116" s="38" t="s">
        <v>27</v>
      </c>
      <c r="B116" s="98"/>
      <c r="C116" s="96" t="s">
        <v>160</v>
      </c>
      <c r="D116" s="52"/>
      <c r="E116" s="53"/>
      <c r="F116" s="53"/>
      <c r="G116" s="53"/>
      <c r="H116" s="53"/>
      <c r="I116" s="53"/>
      <c r="J116" s="53"/>
      <c r="K116" s="53"/>
      <c r="L116" s="55"/>
      <c r="M116" s="55"/>
      <c r="N116" s="55"/>
      <c r="O116" s="75"/>
      <c r="P116" s="55"/>
      <c r="Q116" s="55"/>
      <c r="R116" s="55"/>
      <c r="S116" s="56"/>
      <c r="T116" s="57"/>
      <c r="U116" s="57"/>
      <c r="V116" s="97"/>
      <c r="W116" s="99"/>
    </row>
    <row r="117" spans="1:23" ht="47.25" x14ac:dyDescent="0.25">
      <c r="A117" s="95" t="s">
        <v>161</v>
      </c>
      <c r="B117" s="50" t="s">
        <v>31</v>
      </c>
      <c r="C117" s="96"/>
      <c r="D117" s="52"/>
      <c r="E117" s="53">
        <v>0</v>
      </c>
      <c r="F117" s="53">
        <v>0</v>
      </c>
      <c r="G117" s="53">
        <v>0</v>
      </c>
      <c r="H117" s="53">
        <v>0</v>
      </c>
      <c r="I117" s="53">
        <v>0</v>
      </c>
      <c r="J117" s="53">
        <v>0</v>
      </c>
      <c r="K117" s="53">
        <v>0</v>
      </c>
      <c r="L117" s="55"/>
      <c r="M117" s="55"/>
      <c r="N117" s="55"/>
      <c r="O117" s="75"/>
      <c r="P117" s="55">
        <v>0</v>
      </c>
      <c r="Q117" s="55">
        <v>0</v>
      </c>
      <c r="R117" s="55">
        <f t="shared" si="30"/>
        <v>0</v>
      </c>
      <c r="S117" s="56">
        <f t="shared" ref="S117:S122" si="31">K117</f>
        <v>0</v>
      </c>
      <c r="T117" s="57" t="str">
        <f t="shared" ref="T117:T122" si="32">IF(S117-K117&gt;0,S117-K117,"")</f>
        <v/>
      </c>
      <c r="U117" s="57" t="str">
        <f t="shared" ref="U117:U122" si="33">IF(S117-K117&lt;0,S117-K117,"")</f>
        <v/>
      </c>
      <c r="V117" s="58"/>
    </row>
    <row r="118" spans="1:23" x14ac:dyDescent="0.25">
      <c r="A118" s="38" t="s">
        <v>25</v>
      </c>
      <c r="B118" s="50" t="s">
        <v>26</v>
      </c>
      <c r="C118" s="96" t="s">
        <v>162</v>
      </c>
      <c r="D118" s="52">
        <v>2864.6</v>
      </c>
      <c r="E118" s="53">
        <v>2864.6</v>
      </c>
      <c r="F118" s="53">
        <v>2864.6</v>
      </c>
      <c r="G118" s="53">
        <v>2864.6</v>
      </c>
      <c r="H118" s="53">
        <v>2864.6</v>
      </c>
      <c r="I118" s="53">
        <v>2864.6</v>
      </c>
      <c r="J118" s="53">
        <v>2864.6</v>
      </c>
      <c r="K118" s="53">
        <v>2864.6</v>
      </c>
      <c r="L118" s="55">
        <v>2864.6135800000002</v>
      </c>
      <c r="M118" s="55">
        <v>100.00047406269637</v>
      </c>
      <c r="N118" s="55">
        <v>100.00047406269637</v>
      </c>
      <c r="O118" s="75">
        <v>2864.6135800000002</v>
      </c>
      <c r="P118" s="55">
        <v>0</v>
      </c>
      <c r="Q118" s="73">
        <v>-1.3580000000274595E-2</v>
      </c>
      <c r="R118" s="55">
        <f t="shared" si="30"/>
        <v>-1.3580000000274595E-2</v>
      </c>
      <c r="S118" s="56">
        <f t="shared" si="31"/>
        <v>2864.6</v>
      </c>
      <c r="T118" s="57" t="str">
        <f t="shared" si="32"/>
        <v/>
      </c>
      <c r="U118" s="57" t="str">
        <f t="shared" si="33"/>
        <v/>
      </c>
      <c r="V118" s="102"/>
    </row>
    <row r="119" spans="1:23" x14ac:dyDescent="0.25">
      <c r="A119" s="38" t="s">
        <v>27</v>
      </c>
      <c r="B119" s="50" t="s">
        <v>28</v>
      </c>
      <c r="C119" s="96" t="s">
        <v>162</v>
      </c>
      <c r="D119" s="52">
        <v>12212.3</v>
      </c>
      <c r="E119" s="53">
        <v>12212.3</v>
      </c>
      <c r="F119" s="53">
        <v>12212.3</v>
      </c>
      <c r="G119" s="53">
        <v>12212.3</v>
      </c>
      <c r="H119" s="53">
        <v>12212.3</v>
      </c>
      <c r="I119" s="53">
        <v>12212.3</v>
      </c>
      <c r="J119" s="53">
        <v>12212.3</v>
      </c>
      <c r="K119" s="53">
        <v>12212.3</v>
      </c>
      <c r="L119" s="55">
        <v>12212.3</v>
      </c>
      <c r="M119" s="55">
        <v>100</v>
      </c>
      <c r="N119" s="55">
        <v>100</v>
      </c>
      <c r="O119" s="75">
        <v>12212.3</v>
      </c>
      <c r="P119" s="55">
        <v>0</v>
      </c>
      <c r="Q119" s="55">
        <v>0</v>
      </c>
      <c r="R119" s="55">
        <f t="shared" si="30"/>
        <v>0</v>
      </c>
      <c r="S119" s="56">
        <f t="shared" si="31"/>
        <v>12212.3</v>
      </c>
      <c r="T119" s="57" t="str">
        <f t="shared" si="32"/>
        <v/>
      </c>
      <c r="U119" s="57" t="str">
        <f t="shared" si="33"/>
        <v/>
      </c>
      <c r="V119" s="102"/>
    </row>
    <row r="120" spans="1:23" ht="63" x14ac:dyDescent="0.25">
      <c r="A120" s="103" t="s">
        <v>163</v>
      </c>
      <c r="B120" s="50" t="s">
        <v>31</v>
      </c>
      <c r="C120" s="96"/>
      <c r="D120" s="52"/>
      <c r="E120" s="53">
        <v>0</v>
      </c>
      <c r="F120" s="53">
        <v>0</v>
      </c>
      <c r="G120" s="53">
        <v>0</v>
      </c>
      <c r="H120" s="53">
        <v>0</v>
      </c>
      <c r="I120" s="53">
        <v>0</v>
      </c>
      <c r="J120" s="53">
        <v>0</v>
      </c>
      <c r="K120" s="53">
        <v>0</v>
      </c>
      <c r="L120" s="55"/>
      <c r="M120" s="55"/>
      <c r="N120" s="55"/>
      <c r="O120" s="75"/>
      <c r="P120" s="55">
        <v>0</v>
      </c>
      <c r="Q120" s="55">
        <v>0</v>
      </c>
      <c r="R120" s="55">
        <f t="shared" si="30"/>
        <v>0</v>
      </c>
      <c r="S120" s="56">
        <f t="shared" si="31"/>
        <v>0</v>
      </c>
      <c r="T120" s="57" t="str">
        <f t="shared" si="32"/>
        <v/>
      </c>
      <c r="U120" s="57" t="str">
        <f t="shared" si="33"/>
        <v/>
      </c>
      <c r="V120" s="60"/>
    </row>
    <row r="121" spans="1:23" x14ac:dyDescent="0.25">
      <c r="A121" s="38" t="s">
        <v>25</v>
      </c>
      <c r="B121" s="50" t="s">
        <v>26</v>
      </c>
      <c r="C121" s="96" t="s">
        <v>164</v>
      </c>
      <c r="D121" s="52">
        <v>7096.5</v>
      </c>
      <c r="E121" s="53">
        <v>7096.5</v>
      </c>
      <c r="F121" s="53">
        <v>7096.5</v>
      </c>
      <c r="G121" s="53">
        <v>7096.5</v>
      </c>
      <c r="H121" s="53">
        <v>7096.5</v>
      </c>
      <c r="I121" s="53">
        <v>7096.5</v>
      </c>
      <c r="J121" s="53">
        <v>7096.5</v>
      </c>
      <c r="K121" s="53">
        <v>7096.5</v>
      </c>
      <c r="L121" s="55">
        <v>6107.4859100000003</v>
      </c>
      <c r="M121" s="55">
        <v>86.063353906855497</v>
      </c>
      <c r="N121" s="55">
        <v>86.063353906855497</v>
      </c>
      <c r="O121" s="75">
        <v>6107.4859100000003</v>
      </c>
      <c r="P121" s="55">
        <v>0</v>
      </c>
      <c r="Q121" s="55">
        <v>989.01408999999967</v>
      </c>
      <c r="R121" s="55">
        <f t="shared" si="30"/>
        <v>989.01408999999967</v>
      </c>
      <c r="S121" s="56">
        <f t="shared" si="31"/>
        <v>7096.5</v>
      </c>
      <c r="T121" s="57" t="str">
        <f t="shared" si="32"/>
        <v/>
      </c>
      <c r="U121" s="57" t="str">
        <f t="shared" si="33"/>
        <v/>
      </c>
      <c r="V121" s="104"/>
      <c r="W121" s="105"/>
    </row>
    <row r="122" spans="1:23" x14ac:dyDescent="0.25">
      <c r="A122" s="38" t="s">
        <v>27</v>
      </c>
      <c r="B122" s="50" t="s">
        <v>28</v>
      </c>
      <c r="C122" s="96" t="s">
        <v>164</v>
      </c>
      <c r="D122" s="52">
        <v>21289.5</v>
      </c>
      <c r="E122" s="53">
        <v>21289.5</v>
      </c>
      <c r="F122" s="53">
        <v>21289.5</v>
      </c>
      <c r="G122" s="53">
        <v>21289.5</v>
      </c>
      <c r="H122" s="53">
        <v>21289.5</v>
      </c>
      <c r="I122" s="53">
        <v>21289.5</v>
      </c>
      <c r="J122" s="53">
        <v>21289.5</v>
      </c>
      <c r="K122" s="53">
        <v>21289.5</v>
      </c>
      <c r="L122" s="55">
        <v>18322.457780000001</v>
      </c>
      <c r="M122" s="55">
        <v>86.063354141713049</v>
      </c>
      <c r="N122" s="55">
        <v>86.063354141713049</v>
      </c>
      <c r="O122" s="75">
        <v>18322.457780000001</v>
      </c>
      <c r="P122" s="55">
        <v>0</v>
      </c>
      <c r="Q122" s="55">
        <v>2967.0422199999994</v>
      </c>
      <c r="R122" s="55">
        <f t="shared" si="30"/>
        <v>2967.0422199999994</v>
      </c>
      <c r="S122" s="56">
        <f t="shared" si="31"/>
        <v>21289.5</v>
      </c>
      <c r="T122" s="57" t="str">
        <f t="shared" si="32"/>
        <v/>
      </c>
      <c r="U122" s="57" t="str">
        <f t="shared" si="33"/>
        <v/>
      </c>
      <c r="V122" s="106"/>
      <c r="W122" s="105"/>
    </row>
    <row r="123" spans="1:23" s="45" customFormat="1" ht="31.5" x14ac:dyDescent="0.25">
      <c r="A123" s="41" t="s">
        <v>165</v>
      </c>
      <c r="B123" s="46" t="s">
        <v>26</v>
      </c>
      <c r="C123" s="90">
        <v>0</v>
      </c>
      <c r="D123" s="36">
        <v>960515.8</v>
      </c>
      <c r="E123" s="36">
        <v>960515.8</v>
      </c>
      <c r="F123" s="36">
        <v>960515.8</v>
      </c>
      <c r="G123" s="36">
        <v>975199.4</v>
      </c>
      <c r="H123" s="36">
        <v>1075730.5</v>
      </c>
      <c r="I123" s="36">
        <v>1075730.5</v>
      </c>
      <c r="J123" s="36">
        <v>1075730.5</v>
      </c>
      <c r="K123" s="36">
        <v>1215817.5</v>
      </c>
      <c r="L123" s="36">
        <v>1022918.37705</v>
      </c>
      <c r="M123" s="36">
        <v>95.090580498554246</v>
      </c>
      <c r="N123" s="36">
        <v>84.134204109580594</v>
      </c>
      <c r="O123" s="166">
        <v>1022918.37705</v>
      </c>
      <c r="P123" s="36">
        <v>0</v>
      </c>
      <c r="Q123" s="36">
        <v>52812.122950000004</v>
      </c>
      <c r="R123" s="36">
        <f t="shared" ref="R123:U123" si="34">R124</f>
        <v>192899.12294999999</v>
      </c>
      <c r="S123" s="36">
        <f t="shared" si="34"/>
        <v>1215106.8999999999</v>
      </c>
      <c r="T123" s="36">
        <f t="shared" si="34"/>
        <v>0</v>
      </c>
      <c r="U123" s="36">
        <f t="shared" si="34"/>
        <v>-710.60000000000036</v>
      </c>
      <c r="V123" s="91"/>
    </row>
    <row r="124" spans="1:23" s="45" customFormat="1" x14ac:dyDescent="0.25">
      <c r="A124" s="38" t="s">
        <v>25</v>
      </c>
      <c r="B124" s="46" t="s">
        <v>26</v>
      </c>
      <c r="C124" s="92"/>
      <c r="D124" s="40">
        <v>960515.8</v>
      </c>
      <c r="E124" s="40">
        <v>960515.8</v>
      </c>
      <c r="F124" s="40">
        <v>960515.8</v>
      </c>
      <c r="G124" s="40">
        <v>975199.4</v>
      </c>
      <c r="H124" s="40">
        <v>1075730.5</v>
      </c>
      <c r="I124" s="40">
        <v>1075730.5</v>
      </c>
      <c r="J124" s="40">
        <v>1075730.5</v>
      </c>
      <c r="K124" s="40">
        <v>1215817.5</v>
      </c>
      <c r="L124" s="40">
        <v>1022918.37705</v>
      </c>
      <c r="M124" s="40">
        <v>95.090580498554246</v>
      </c>
      <c r="N124" s="40">
        <v>84.134204109580594</v>
      </c>
      <c r="O124" s="167">
        <v>1022918.37705</v>
      </c>
      <c r="P124" s="40">
        <v>0</v>
      </c>
      <c r="Q124" s="40">
        <v>52812.122950000004</v>
      </c>
      <c r="R124" s="40">
        <f t="shared" ref="R124:U124" si="35">SUMIF($B$125:$B$132,"=01",R125:R132)</f>
        <v>192899.12294999999</v>
      </c>
      <c r="S124" s="40">
        <f t="shared" si="35"/>
        <v>1215106.8999999999</v>
      </c>
      <c r="T124" s="40">
        <f t="shared" si="35"/>
        <v>0</v>
      </c>
      <c r="U124" s="40">
        <f t="shared" si="35"/>
        <v>-710.60000000000036</v>
      </c>
      <c r="V124" s="91"/>
    </row>
    <row r="125" spans="1:23" ht="69.75" customHeight="1" x14ac:dyDescent="0.25">
      <c r="A125" s="107" t="s">
        <v>166</v>
      </c>
      <c r="B125" s="108" t="s">
        <v>26</v>
      </c>
      <c r="C125" s="109" t="s">
        <v>167</v>
      </c>
      <c r="D125" s="52">
        <v>411191.7</v>
      </c>
      <c r="E125" s="53">
        <v>411191.7</v>
      </c>
      <c r="F125" s="53">
        <v>411191.7</v>
      </c>
      <c r="G125" s="69">
        <v>425875.3</v>
      </c>
      <c r="H125" s="61">
        <v>526406.40000000002</v>
      </c>
      <c r="I125" s="53">
        <v>526406.40000000002</v>
      </c>
      <c r="J125" s="53">
        <v>526406.40000000002</v>
      </c>
      <c r="K125" s="53">
        <v>526406.40000000002</v>
      </c>
      <c r="L125" s="55">
        <v>518270.45759000001</v>
      </c>
      <c r="M125" s="55">
        <v>98.454437026221569</v>
      </c>
      <c r="N125" s="55">
        <v>98.454437026221569</v>
      </c>
      <c r="O125" s="75">
        <v>518270.45759000001</v>
      </c>
      <c r="P125" s="55">
        <v>0</v>
      </c>
      <c r="Q125" s="59">
        <v>8135.9424100000178</v>
      </c>
      <c r="R125" s="55">
        <f t="shared" ref="R125:R132" si="36">K125-L125</f>
        <v>8135.9424100000178</v>
      </c>
      <c r="S125" s="56">
        <f>K125</f>
        <v>526406.40000000002</v>
      </c>
      <c r="T125" s="57" t="str">
        <f t="shared" ref="T125:T132" si="37">IF(S125-K125&gt;0,S125-K125,"")</f>
        <v/>
      </c>
      <c r="U125" s="57" t="str">
        <f t="shared" ref="U125:U132" si="38">IF(S125-K125&lt;0,S125-K125,"")</f>
        <v/>
      </c>
      <c r="V125" s="60"/>
      <c r="W125" s="1">
        <v>479568.5</v>
      </c>
    </row>
    <row r="126" spans="1:23" ht="78.75" x14ac:dyDescent="0.25">
      <c r="A126" s="65" t="s">
        <v>168</v>
      </c>
      <c r="B126" s="66" t="s">
        <v>26</v>
      </c>
      <c r="C126" s="96" t="s">
        <v>169</v>
      </c>
      <c r="D126" s="52">
        <v>12472.9</v>
      </c>
      <c r="E126" s="53">
        <v>12472.9</v>
      </c>
      <c r="F126" s="53">
        <v>12472.9</v>
      </c>
      <c r="G126" s="53">
        <v>12472.9</v>
      </c>
      <c r="H126" s="53">
        <v>12472.9</v>
      </c>
      <c r="I126" s="53">
        <v>12472.9</v>
      </c>
      <c r="J126" s="53">
        <v>12472.9</v>
      </c>
      <c r="K126" s="54">
        <v>35721</v>
      </c>
      <c r="L126" s="55">
        <v>12461.617620000001</v>
      </c>
      <c r="M126" s="55">
        <v>99.90954485324184</v>
      </c>
      <c r="N126" s="55">
        <v>34.885970773494584</v>
      </c>
      <c r="O126" s="75">
        <v>12461.617620000001</v>
      </c>
      <c r="P126" s="55">
        <v>0</v>
      </c>
      <c r="Q126" s="55">
        <v>11.282379999998739</v>
      </c>
      <c r="R126" s="55">
        <f t="shared" si="36"/>
        <v>23259.382379999999</v>
      </c>
      <c r="S126" s="56">
        <f>K126</f>
        <v>35721</v>
      </c>
      <c r="T126" s="57" t="str">
        <f t="shared" si="37"/>
        <v/>
      </c>
      <c r="U126" s="57" t="str">
        <f t="shared" si="38"/>
        <v/>
      </c>
      <c r="V126" s="60"/>
      <c r="W126" s="99"/>
    </row>
    <row r="127" spans="1:23" ht="65.25" customHeight="1" x14ac:dyDescent="0.25">
      <c r="A127" s="107" t="s">
        <v>170</v>
      </c>
      <c r="B127" s="108" t="s">
        <v>26</v>
      </c>
      <c r="C127" s="109" t="s">
        <v>171</v>
      </c>
      <c r="D127" s="52">
        <v>12091.7</v>
      </c>
      <c r="E127" s="53">
        <v>12091.7</v>
      </c>
      <c r="F127" s="53">
        <v>12091.7</v>
      </c>
      <c r="G127" s="53">
        <v>12091.7</v>
      </c>
      <c r="H127" s="53">
        <v>12091.7</v>
      </c>
      <c r="I127" s="53">
        <v>12091.7</v>
      </c>
      <c r="J127" s="53">
        <v>12091.7</v>
      </c>
      <c r="K127" s="53">
        <v>12091.7</v>
      </c>
      <c r="L127" s="55"/>
      <c r="M127" s="55">
        <v>0</v>
      </c>
      <c r="N127" s="55">
        <v>0</v>
      </c>
      <c r="O127" s="75"/>
      <c r="P127" s="55">
        <v>0</v>
      </c>
      <c r="Q127" s="55">
        <v>12091.7</v>
      </c>
      <c r="R127" s="55">
        <f t="shared" si="36"/>
        <v>12091.7</v>
      </c>
      <c r="S127" s="56">
        <f t="shared" ref="S127:S129" si="39">K127</f>
        <v>12091.7</v>
      </c>
      <c r="T127" s="57" t="str">
        <f t="shared" si="37"/>
        <v/>
      </c>
      <c r="U127" s="57" t="str">
        <f t="shared" si="38"/>
        <v/>
      </c>
      <c r="V127" s="72"/>
    </row>
    <row r="128" spans="1:23" ht="47.25" x14ac:dyDescent="0.25">
      <c r="A128" s="107" t="s">
        <v>172</v>
      </c>
      <c r="B128" s="110" t="s">
        <v>26</v>
      </c>
      <c r="C128" s="109" t="s">
        <v>173</v>
      </c>
      <c r="D128" s="52">
        <v>40039.300000000003</v>
      </c>
      <c r="E128" s="53">
        <v>40039.300000000003</v>
      </c>
      <c r="F128" s="53">
        <v>40039.300000000003</v>
      </c>
      <c r="G128" s="53">
        <v>40039.300000000003</v>
      </c>
      <c r="H128" s="53">
        <v>40039.300000000003</v>
      </c>
      <c r="I128" s="53">
        <v>40039.300000000003</v>
      </c>
      <c r="J128" s="53">
        <v>40039.300000000003</v>
      </c>
      <c r="K128" s="54">
        <v>64216.5</v>
      </c>
      <c r="L128" s="55">
        <v>39948.949829999998</v>
      </c>
      <c r="M128" s="55">
        <v>99.774346279780104</v>
      </c>
      <c r="N128" s="55">
        <v>62.209790053958095</v>
      </c>
      <c r="O128" s="75">
        <v>39948.949829999998</v>
      </c>
      <c r="P128" s="55">
        <v>0</v>
      </c>
      <c r="Q128" s="55">
        <v>90.350170000005164</v>
      </c>
      <c r="R128" s="55">
        <f t="shared" si="36"/>
        <v>24267.550170000002</v>
      </c>
      <c r="S128" s="56">
        <f t="shared" si="39"/>
        <v>64216.5</v>
      </c>
      <c r="T128" s="57" t="str">
        <f t="shared" si="37"/>
        <v/>
      </c>
      <c r="U128" s="57" t="str">
        <f t="shared" si="38"/>
        <v/>
      </c>
      <c r="V128" s="60"/>
    </row>
    <row r="129" spans="1:23" ht="47.25" x14ac:dyDescent="0.25">
      <c r="A129" s="65" t="s">
        <v>174</v>
      </c>
      <c r="B129" s="66" t="s">
        <v>26</v>
      </c>
      <c r="C129" s="96" t="s">
        <v>175</v>
      </c>
      <c r="D129" s="52">
        <v>80400.2</v>
      </c>
      <c r="E129" s="53">
        <v>80400.2</v>
      </c>
      <c r="F129" s="53">
        <v>80400.2</v>
      </c>
      <c r="G129" s="53">
        <v>80400.2</v>
      </c>
      <c r="H129" s="53">
        <v>80400.2</v>
      </c>
      <c r="I129" s="53">
        <v>80400.2</v>
      </c>
      <c r="J129" s="53">
        <v>80400.2</v>
      </c>
      <c r="K129" s="53">
        <v>80400.2</v>
      </c>
      <c r="L129" s="55">
        <v>66779.319900000002</v>
      </c>
      <c r="M129" s="55">
        <v>83.058648983460245</v>
      </c>
      <c r="N129" s="55">
        <v>83.058648983460245</v>
      </c>
      <c r="O129" s="75">
        <v>66779.319900000002</v>
      </c>
      <c r="P129" s="55">
        <v>0</v>
      </c>
      <c r="Q129" s="55">
        <v>13620.880099999995</v>
      </c>
      <c r="R129" s="55">
        <f t="shared" si="36"/>
        <v>13620.880099999995</v>
      </c>
      <c r="S129" s="56">
        <f t="shared" si="39"/>
        <v>80400.2</v>
      </c>
      <c r="T129" s="57" t="str">
        <f t="shared" si="37"/>
        <v/>
      </c>
      <c r="U129" s="57" t="str">
        <f t="shared" si="38"/>
        <v/>
      </c>
      <c r="V129" s="60"/>
      <c r="W129" s="99"/>
    </row>
    <row r="130" spans="1:23" ht="110.25" x14ac:dyDescent="0.25">
      <c r="A130" s="111" t="s">
        <v>176</v>
      </c>
      <c r="B130" s="110" t="s">
        <v>26</v>
      </c>
      <c r="C130" s="112" t="s">
        <v>177</v>
      </c>
      <c r="D130" s="52">
        <v>44770</v>
      </c>
      <c r="E130" s="53">
        <v>44770</v>
      </c>
      <c r="F130" s="53">
        <v>44770</v>
      </c>
      <c r="G130" s="53">
        <v>44770</v>
      </c>
      <c r="H130" s="53">
        <v>44770</v>
      </c>
      <c r="I130" s="53">
        <v>44770</v>
      </c>
      <c r="J130" s="53">
        <v>44770</v>
      </c>
      <c r="K130" s="54">
        <v>53588.6</v>
      </c>
      <c r="L130" s="55">
        <v>39637.446240000005</v>
      </c>
      <c r="M130" s="55">
        <v>88.535729819075286</v>
      </c>
      <c r="N130" s="55">
        <v>73.966191018238973</v>
      </c>
      <c r="O130" s="75">
        <v>39637.446239999997</v>
      </c>
      <c r="P130" s="55">
        <v>0</v>
      </c>
      <c r="Q130" s="55">
        <v>5132.5537599999952</v>
      </c>
      <c r="R130" s="55">
        <f t="shared" si="36"/>
        <v>13951.153759999994</v>
      </c>
      <c r="S130" s="56">
        <f>K130</f>
        <v>53588.6</v>
      </c>
      <c r="T130" s="57" t="str">
        <f t="shared" si="37"/>
        <v/>
      </c>
      <c r="U130" s="57" t="str">
        <f t="shared" si="38"/>
        <v/>
      </c>
      <c r="V130" s="60"/>
    </row>
    <row r="131" spans="1:23" ht="63" x14ac:dyDescent="0.25">
      <c r="A131" s="65" t="s">
        <v>178</v>
      </c>
      <c r="B131" s="66" t="s">
        <v>26</v>
      </c>
      <c r="C131" s="96" t="s">
        <v>179</v>
      </c>
      <c r="D131" s="52">
        <v>10000</v>
      </c>
      <c r="E131" s="53">
        <v>10000</v>
      </c>
      <c r="F131" s="53">
        <v>10000</v>
      </c>
      <c r="G131" s="53">
        <v>10000</v>
      </c>
      <c r="H131" s="53">
        <v>10000</v>
      </c>
      <c r="I131" s="53">
        <v>10000</v>
      </c>
      <c r="J131" s="53">
        <v>10000</v>
      </c>
      <c r="K131" s="54">
        <v>4258.3</v>
      </c>
      <c r="L131" s="55">
        <v>0</v>
      </c>
      <c r="M131" s="55">
        <v>0</v>
      </c>
      <c r="N131" s="55">
        <v>0</v>
      </c>
      <c r="O131" s="75"/>
      <c r="P131" s="55">
        <v>0</v>
      </c>
      <c r="Q131" s="55">
        <v>10000</v>
      </c>
      <c r="R131" s="55">
        <f t="shared" si="36"/>
        <v>4258.3</v>
      </c>
      <c r="S131" s="71">
        <v>3547.7</v>
      </c>
      <c r="T131" s="57" t="str">
        <f t="shared" si="37"/>
        <v/>
      </c>
      <c r="U131" s="57">
        <f t="shared" si="38"/>
        <v>-710.60000000000036</v>
      </c>
      <c r="V131" s="58" t="s">
        <v>180</v>
      </c>
      <c r="W131" s="99"/>
    </row>
    <row r="132" spans="1:23" ht="69" customHeight="1" x14ac:dyDescent="0.25">
      <c r="A132" s="49" t="s">
        <v>181</v>
      </c>
      <c r="B132" s="66" t="s">
        <v>26</v>
      </c>
      <c r="C132" s="112" t="s">
        <v>182</v>
      </c>
      <c r="D132" s="52">
        <v>349550</v>
      </c>
      <c r="E132" s="53">
        <v>349550</v>
      </c>
      <c r="F132" s="53">
        <v>349550</v>
      </c>
      <c r="G132" s="53">
        <v>349550</v>
      </c>
      <c r="H132" s="53">
        <v>349550</v>
      </c>
      <c r="I132" s="53">
        <v>349550</v>
      </c>
      <c r="J132" s="53">
        <v>349550</v>
      </c>
      <c r="K132" s="54">
        <v>439134.8</v>
      </c>
      <c r="L132" s="55">
        <v>345820.58587000001</v>
      </c>
      <c r="M132" s="55">
        <v>98.933081353168362</v>
      </c>
      <c r="N132" s="55">
        <v>78.750439698698443</v>
      </c>
      <c r="O132" s="75">
        <v>345820.58587000001</v>
      </c>
      <c r="P132" s="55">
        <v>0</v>
      </c>
      <c r="Q132" s="55">
        <v>3729.4141299999901</v>
      </c>
      <c r="R132" s="55">
        <f t="shared" si="36"/>
        <v>93314.214129999978</v>
      </c>
      <c r="S132" s="56">
        <f>K132</f>
        <v>439134.8</v>
      </c>
      <c r="T132" s="57" t="str">
        <f t="shared" si="37"/>
        <v/>
      </c>
      <c r="U132" s="57" t="str">
        <f t="shared" si="38"/>
        <v/>
      </c>
      <c r="V132" s="60"/>
    </row>
    <row r="133" spans="1:23" s="45" customFormat="1" ht="31.5" x14ac:dyDescent="0.25">
      <c r="A133" s="41" t="s">
        <v>183</v>
      </c>
      <c r="B133" s="50"/>
      <c r="C133" s="90">
        <v>0</v>
      </c>
      <c r="D133" s="36">
        <v>19768.8</v>
      </c>
      <c r="E133" s="36">
        <v>19768.8</v>
      </c>
      <c r="F133" s="36">
        <v>19768.8</v>
      </c>
      <c r="G133" s="36">
        <v>19768.8</v>
      </c>
      <c r="H133" s="36">
        <v>19768.8</v>
      </c>
      <c r="I133" s="36">
        <v>19768.8</v>
      </c>
      <c r="J133" s="36">
        <v>19768.8</v>
      </c>
      <c r="K133" s="36">
        <v>19768.8</v>
      </c>
      <c r="L133" s="36">
        <v>8694.4197800000002</v>
      </c>
      <c r="M133" s="36">
        <v>43.980513637651256</v>
      </c>
      <c r="N133" s="36">
        <v>43.980513637651256</v>
      </c>
      <c r="O133" s="166">
        <v>8694.4197800000002</v>
      </c>
      <c r="P133" s="36">
        <v>0</v>
      </c>
      <c r="Q133" s="36">
        <v>11074.380219999999</v>
      </c>
      <c r="R133" s="36">
        <f t="shared" ref="R133:U133" si="40">R134</f>
        <v>11074.380219999999</v>
      </c>
      <c r="S133" s="36">
        <f t="shared" si="40"/>
        <v>19768.8</v>
      </c>
      <c r="T133" s="36">
        <f t="shared" si="40"/>
        <v>0</v>
      </c>
      <c r="U133" s="36">
        <f t="shared" si="40"/>
        <v>0</v>
      </c>
      <c r="V133" s="91"/>
    </row>
    <row r="134" spans="1:23" s="45" customFormat="1" x14ac:dyDescent="0.25">
      <c r="A134" s="38" t="s">
        <v>25</v>
      </c>
      <c r="B134" s="46" t="s">
        <v>26</v>
      </c>
      <c r="C134" s="92"/>
      <c r="D134" s="40">
        <v>19768.8</v>
      </c>
      <c r="E134" s="40">
        <v>19768.8</v>
      </c>
      <c r="F134" s="40">
        <v>19768.8</v>
      </c>
      <c r="G134" s="40">
        <v>19768.8</v>
      </c>
      <c r="H134" s="40">
        <v>19768.8</v>
      </c>
      <c r="I134" s="40">
        <v>19768.8</v>
      </c>
      <c r="J134" s="40">
        <v>19768.8</v>
      </c>
      <c r="K134" s="40">
        <v>19768.8</v>
      </c>
      <c r="L134" s="40">
        <v>8694.4197800000002</v>
      </c>
      <c r="M134" s="40">
        <v>43.980513637651256</v>
      </c>
      <c r="N134" s="40">
        <v>43.980513637651256</v>
      </c>
      <c r="O134" s="167">
        <v>8694.4197800000002</v>
      </c>
      <c r="P134" s="40">
        <v>0</v>
      </c>
      <c r="Q134" s="40">
        <v>11074.380219999999</v>
      </c>
      <c r="R134" s="40">
        <f t="shared" ref="R134:U134" si="41">SUMIF($B$135:$B$135,"=01",R135:R135)</f>
        <v>11074.380219999999</v>
      </c>
      <c r="S134" s="40">
        <f t="shared" si="41"/>
        <v>19768.8</v>
      </c>
      <c r="T134" s="40">
        <f t="shared" si="41"/>
        <v>0</v>
      </c>
      <c r="U134" s="40">
        <f t="shared" si="41"/>
        <v>0</v>
      </c>
      <c r="V134" s="91"/>
    </row>
    <row r="135" spans="1:23" ht="31.5" x14ac:dyDescent="0.25">
      <c r="A135" s="94" t="s">
        <v>184</v>
      </c>
      <c r="B135" s="50" t="s">
        <v>26</v>
      </c>
      <c r="C135" s="93" t="s">
        <v>185</v>
      </c>
      <c r="D135" s="52">
        <v>19768.8</v>
      </c>
      <c r="E135" s="53">
        <v>19768.8</v>
      </c>
      <c r="F135" s="53">
        <v>19768.8</v>
      </c>
      <c r="G135" s="53">
        <v>19768.8</v>
      </c>
      <c r="H135" s="53">
        <v>19768.8</v>
      </c>
      <c r="I135" s="53">
        <v>19768.8</v>
      </c>
      <c r="J135" s="53">
        <v>19768.8</v>
      </c>
      <c r="K135" s="53">
        <v>19768.8</v>
      </c>
      <c r="L135" s="55">
        <v>8694.4197800000002</v>
      </c>
      <c r="M135" s="55">
        <v>43.980513637651256</v>
      </c>
      <c r="N135" s="55">
        <v>43.980513637651256</v>
      </c>
      <c r="O135" s="75">
        <v>8694.4197800000002</v>
      </c>
      <c r="P135" s="55">
        <v>0</v>
      </c>
      <c r="Q135" s="55">
        <v>11074.380219999999</v>
      </c>
      <c r="R135" s="55">
        <f>K135-L135</f>
        <v>11074.380219999999</v>
      </c>
      <c r="S135" s="56">
        <f t="shared" ref="S135" si="42">K135</f>
        <v>19768.8</v>
      </c>
      <c r="T135" s="57" t="str">
        <f>IF(S135-K135&gt;0,S135-K135,"")</f>
        <v/>
      </c>
      <c r="U135" s="57" t="str">
        <f>IF(S135-K135&lt;0,S135-K135,"")</f>
        <v/>
      </c>
      <c r="V135" s="84"/>
    </row>
    <row r="136" spans="1:23" s="45" customFormat="1" ht="31.5" x14ac:dyDescent="0.25">
      <c r="A136" s="41" t="s">
        <v>186</v>
      </c>
      <c r="B136" s="46" t="s">
        <v>26</v>
      </c>
      <c r="C136" s="113"/>
      <c r="D136" s="36">
        <v>319122.40000000002</v>
      </c>
      <c r="E136" s="36">
        <v>319122.40000000002</v>
      </c>
      <c r="F136" s="36">
        <v>319122.40000000002</v>
      </c>
      <c r="G136" s="36">
        <v>319122.40000000002</v>
      </c>
      <c r="H136" s="36">
        <v>319122.40000000002</v>
      </c>
      <c r="I136" s="36">
        <v>319122.40000000002</v>
      </c>
      <c r="J136" s="36">
        <v>319122.40000000002</v>
      </c>
      <c r="K136" s="36">
        <v>319122.40000000002</v>
      </c>
      <c r="L136" s="36">
        <v>186022.97894999999</v>
      </c>
      <c r="M136" s="36">
        <v>58.292046860389611</v>
      </c>
      <c r="N136" s="36">
        <v>58.292046860389611</v>
      </c>
      <c r="O136" s="166">
        <v>186022.97894999999</v>
      </c>
      <c r="P136" s="36">
        <v>0</v>
      </c>
      <c r="Q136" s="36">
        <v>133099.42105</v>
      </c>
      <c r="R136" s="36">
        <f t="shared" ref="R136:U136" si="43">R137</f>
        <v>133099.42105</v>
      </c>
      <c r="S136" s="36">
        <f t="shared" si="43"/>
        <v>319122.40000000002</v>
      </c>
      <c r="T136" s="36">
        <f t="shared" si="43"/>
        <v>0</v>
      </c>
      <c r="U136" s="36">
        <f t="shared" si="43"/>
        <v>0</v>
      </c>
      <c r="V136" s="91"/>
    </row>
    <row r="137" spans="1:23" s="45" customFormat="1" x14ac:dyDescent="0.25">
      <c r="A137" s="38" t="s">
        <v>25</v>
      </c>
      <c r="B137" s="46" t="s">
        <v>26</v>
      </c>
      <c r="C137" s="92"/>
      <c r="D137" s="40">
        <v>319122.40000000002</v>
      </c>
      <c r="E137" s="40">
        <v>319122.40000000002</v>
      </c>
      <c r="F137" s="40">
        <v>319122.40000000002</v>
      </c>
      <c r="G137" s="40">
        <v>319122.40000000002</v>
      </c>
      <c r="H137" s="40">
        <v>319122.40000000002</v>
      </c>
      <c r="I137" s="40">
        <v>319122.40000000002</v>
      </c>
      <c r="J137" s="40">
        <v>319122.40000000002</v>
      </c>
      <c r="K137" s="40">
        <v>319122.40000000002</v>
      </c>
      <c r="L137" s="40">
        <v>186022.97894999999</v>
      </c>
      <c r="M137" s="40">
        <v>58.292046860389611</v>
      </c>
      <c r="N137" s="40">
        <v>58.292046860389611</v>
      </c>
      <c r="O137" s="167">
        <v>186022.97894999999</v>
      </c>
      <c r="P137" s="40">
        <v>0</v>
      </c>
      <c r="Q137" s="40">
        <v>133099.42105</v>
      </c>
      <c r="R137" s="40">
        <f t="shared" ref="R137:U137" si="44">SUMIF($B$138:$B$144,"=01",R138:R144)</f>
        <v>133099.42105</v>
      </c>
      <c r="S137" s="40">
        <f t="shared" si="44"/>
        <v>319122.40000000002</v>
      </c>
      <c r="T137" s="40">
        <f t="shared" si="44"/>
        <v>0</v>
      </c>
      <c r="U137" s="40">
        <f t="shared" si="44"/>
        <v>0</v>
      </c>
      <c r="V137" s="91"/>
    </row>
    <row r="138" spans="1:23" ht="141.75" x14ac:dyDescent="0.25">
      <c r="A138" s="58" t="s">
        <v>187</v>
      </c>
      <c r="B138" s="50" t="s">
        <v>26</v>
      </c>
      <c r="C138" s="93" t="s">
        <v>188</v>
      </c>
      <c r="D138" s="52">
        <v>1355.2</v>
      </c>
      <c r="E138" s="53">
        <v>1355.2</v>
      </c>
      <c r="F138" s="53">
        <v>1355.2</v>
      </c>
      <c r="G138" s="53">
        <v>1355.2</v>
      </c>
      <c r="H138" s="53">
        <v>1355.2</v>
      </c>
      <c r="I138" s="53">
        <v>1355.2</v>
      </c>
      <c r="J138" s="53">
        <v>1355.2</v>
      </c>
      <c r="K138" s="53">
        <v>1355.2</v>
      </c>
      <c r="L138" s="55">
        <v>0</v>
      </c>
      <c r="M138" s="55">
        <v>0</v>
      </c>
      <c r="N138" s="55">
        <v>0</v>
      </c>
      <c r="O138" s="75"/>
      <c r="P138" s="55">
        <v>0</v>
      </c>
      <c r="Q138" s="55">
        <v>1355.2</v>
      </c>
      <c r="R138" s="55">
        <f t="shared" ref="R138:R144" si="45">K138-L138</f>
        <v>1355.2</v>
      </c>
      <c r="S138" s="56">
        <f t="shared" ref="S138:S144" si="46">K138</f>
        <v>1355.2</v>
      </c>
      <c r="T138" s="57" t="str">
        <f t="shared" ref="T138:T144" si="47">IF(S138-K138&gt;0,S138-K138,"")</f>
        <v/>
      </c>
      <c r="U138" s="57" t="str">
        <f t="shared" ref="U138:U144" si="48">IF(S138-K138&lt;0,S138-K138,"")</f>
        <v/>
      </c>
      <c r="V138" s="72"/>
    </row>
    <row r="139" spans="1:23" ht="31.5" x14ac:dyDescent="0.25">
      <c r="A139" s="58" t="s">
        <v>189</v>
      </c>
      <c r="B139" s="50" t="s">
        <v>26</v>
      </c>
      <c r="C139" s="93" t="s">
        <v>190</v>
      </c>
      <c r="D139" s="52">
        <v>142500</v>
      </c>
      <c r="E139" s="53">
        <v>142500</v>
      </c>
      <c r="F139" s="53">
        <v>142500</v>
      </c>
      <c r="G139" s="53">
        <v>142500</v>
      </c>
      <c r="H139" s="53">
        <v>142500</v>
      </c>
      <c r="I139" s="53">
        <v>142500</v>
      </c>
      <c r="J139" s="53">
        <v>142500</v>
      </c>
      <c r="K139" s="53">
        <v>142500</v>
      </c>
      <c r="L139" s="55">
        <v>90500</v>
      </c>
      <c r="M139" s="55">
        <v>63.508771929824562</v>
      </c>
      <c r="N139" s="55">
        <v>63.508771929824562</v>
      </c>
      <c r="O139" s="75">
        <v>90500</v>
      </c>
      <c r="P139" s="55">
        <v>0</v>
      </c>
      <c r="Q139" s="55">
        <v>52000</v>
      </c>
      <c r="R139" s="55">
        <f t="shared" si="45"/>
        <v>52000</v>
      </c>
      <c r="S139" s="56">
        <f t="shared" si="46"/>
        <v>142500</v>
      </c>
      <c r="T139" s="57" t="str">
        <f t="shared" si="47"/>
        <v/>
      </c>
      <c r="U139" s="57" t="str">
        <f t="shared" si="48"/>
        <v/>
      </c>
      <c r="V139" s="19"/>
    </row>
    <row r="140" spans="1:23" ht="110.25" x14ac:dyDescent="0.25">
      <c r="A140" s="58" t="s">
        <v>191</v>
      </c>
      <c r="B140" s="50" t="s">
        <v>26</v>
      </c>
      <c r="C140" s="93" t="s">
        <v>192</v>
      </c>
      <c r="D140" s="52">
        <v>80469.7</v>
      </c>
      <c r="E140" s="53">
        <v>80469.7</v>
      </c>
      <c r="F140" s="53">
        <v>80469.7</v>
      </c>
      <c r="G140" s="53">
        <v>80469.7</v>
      </c>
      <c r="H140" s="53">
        <v>80469.7</v>
      </c>
      <c r="I140" s="53">
        <v>80469.7</v>
      </c>
      <c r="J140" s="53">
        <v>80469.7</v>
      </c>
      <c r="K140" s="54">
        <v>80143.899999999994</v>
      </c>
      <c r="L140" s="55">
        <v>43799.474159999998</v>
      </c>
      <c r="M140" s="55">
        <v>54.429771901722013</v>
      </c>
      <c r="N140" s="55">
        <v>54.651039143340917</v>
      </c>
      <c r="O140" s="75">
        <v>43799.474159999998</v>
      </c>
      <c r="P140" s="55">
        <v>0</v>
      </c>
      <c r="Q140" s="55">
        <v>36670.225839999999</v>
      </c>
      <c r="R140" s="55">
        <f t="shared" si="45"/>
        <v>36344.425839999996</v>
      </c>
      <c r="S140" s="71">
        <f t="shared" si="46"/>
        <v>80143.899999999994</v>
      </c>
      <c r="T140" s="57" t="str">
        <f t="shared" si="47"/>
        <v/>
      </c>
      <c r="U140" s="57" t="str">
        <f t="shared" si="48"/>
        <v/>
      </c>
      <c r="V140" s="60" t="s">
        <v>193</v>
      </c>
    </row>
    <row r="141" spans="1:23" ht="126" x14ac:dyDescent="0.25">
      <c r="A141" s="49" t="s">
        <v>194</v>
      </c>
      <c r="B141" s="50" t="s">
        <v>26</v>
      </c>
      <c r="C141" s="93" t="s">
        <v>195</v>
      </c>
      <c r="D141" s="52">
        <v>462.5</v>
      </c>
      <c r="E141" s="53">
        <v>462.5</v>
      </c>
      <c r="F141" s="53">
        <v>462.5</v>
      </c>
      <c r="G141" s="53">
        <v>462.5</v>
      </c>
      <c r="H141" s="53">
        <v>462.5</v>
      </c>
      <c r="I141" s="53">
        <v>462.5</v>
      </c>
      <c r="J141" s="53">
        <v>462.5</v>
      </c>
      <c r="K141" s="54">
        <v>788.3</v>
      </c>
      <c r="L141" s="55">
        <v>385.23184999999995</v>
      </c>
      <c r="M141" s="55">
        <v>83.293372972972975</v>
      </c>
      <c r="N141" s="55">
        <v>48.868685779525556</v>
      </c>
      <c r="O141" s="75">
        <v>385.23185000000001</v>
      </c>
      <c r="P141" s="55">
        <v>0</v>
      </c>
      <c r="Q141" s="114">
        <v>77.268150000000048</v>
      </c>
      <c r="R141" s="55">
        <f t="shared" si="45"/>
        <v>403.06815</v>
      </c>
      <c r="S141" s="56">
        <f t="shared" si="46"/>
        <v>788.3</v>
      </c>
      <c r="T141" s="57" t="str">
        <f t="shared" si="47"/>
        <v/>
      </c>
      <c r="U141" s="57" t="str">
        <f t="shared" si="48"/>
        <v/>
      </c>
      <c r="V141" s="19"/>
    </row>
    <row r="142" spans="1:23" ht="126" x14ac:dyDescent="0.25">
      <c r="A142" s="58" t="s">
        <v>196</v>
      </c>
      <c r="B142" s="50" t="s">
        <v>26</v>
      </c>
      <c r="C142" s="93" t="s">
        <v>197</v>
      </c>
      <c r="D142" s="52">
        <v>1292</v>
      </c>
      <c r="E142" s="53">
        <v>1292</v>
      </c>
      <c r="F142" s="53">
        <v>1292</v>
      </c>
      <c r="G142" s="53">
        <v>1292</v>
      </c>
      <c r="H142" s="53">
        <v>1292</v>
      </c>
      <c r="I142" s="53">
        <v>1292</v>
      </c>
      <c r="J142" s="53">
        <v>1292</v>
      </c>
      <c r="K142" s="53">
        <v>1292</v>
      </c>
      <c r="L142" s="55">
        <v>882.85950000000003</v>
      </c>
      <c r="M142" s="55">
        <v>68.3327786377709</v>
      </c>
      <c r="N142" s="55">
        <v>68.3327786377709</v>
      </c>
      <c r="O142" s="75">
        <v>882.85950000000003</v>
      </c>
      <c r="P142" s="55">
        <v>0</v>
      </c>
      <c r="Q142" s="55">
        <v>409.14049999999997</v>
      </c>
      <c r="R142" s="55">
        <f t="shared" si="45"/>
        <v>409.14049999999997</v>
      </c>
      <c r="S142" s="56">
        <f t="shared" si="46"/>
        <v>1292</v>
      </c>
      <c r="T142" s="57" t="str">
        <f t="shared" si="47"/>
        <v/>
      </c>
      <c r="U142" s="57" t="str">
        <f t="shared" si="48"/>
        <v/>
      </c>
      <c r="V142" s="19"/>
    </row>
    <row r="143" spans="1:23" ht="63" x14ac:dyDescent="0.25">
      <c r="A143" s="115" t="s">
        <v>198</v>
      </c>
      <c r="B143" s="50" t="s">
        <v>26</v>
      </c>
      <c r="C143" s="93" t="s">
        <v>199</v>
      </c>
      <c r="D143" s="52">
        <v>7200</v>
      </c>
      <c r="E143" s="53">
        <v>7200</v>
      </c>
      <c r="F143" s="53">
        <v>7200</v>
      </c>
      <c r="G143" s="53">
        <v>7200</v>
      </c>
      <c r="H143" s="53">
        <v>7200</v>
      </c>
      <c r="I143" s="53">
        <v>7200</v>
      </c>
      <c r="J143" s="53">
        <v>7200</v>
      </c>
      <c r="K143" s="53">
        <v>7200</v>
      </c>
      <c r="L143" s="55"/>
      <c r="M143" s="55"/>
      <c r="N143" s="55">
        <v>0</v>
      </c>
      <c r="O143" s="75"/>
      <c r="P143" s="55">
        <v>0</v>
      </c>
      <c r="Q143" s="55">
        <v>7200</v>
      </c>
      <c r="R143" s="55">
        <f t="shared" si="45"/>
        <v>7200</v>
      </c>
      <c r="S143" s="56">
        <f t="shared" si="46"/>
        <v>7200</v>
      </c>
      <c r="T143" s="57" t="str">
        <f t="shared" si="47"/>
        <v/>
      </c>
      <c r="U143" s="57" t="str">
        <f t="shared" si="48"/>
        <v/>
      </c>
      <c r="V143" s="19"/>
    </row>
    <row r="144" spans="1:23" ht="252" x14ac:dyDescent="0.25">
      <c r="A144" s="58" t="s">
        <v>200</v>
      </c>
      <c r="B144" s="50" t="s">
        <v>26</v>
      </c>
      <c r="C144" s="93" t="s">
        <v>201</v>
      </c>
      <c r="D144" s="52">
        <v>85843</v>
      </c>
      <c r="E144" s="53">
        <v>85843</v>
      </c>
      <c r="F144" s="53">
        <v>85843</v>
      </c>
      <c r="G144" s="53">
        <v>85843</v>
      </c>
      <c r="H144" s="53">
        <v>85843</v>
      </c>
      <c r="I144" s="53">
        <v>85843</v>
      </c>
      <c r="J144" s="53">
        <v>85843</v>
      </c>
      <c r="K144" s="53">
        <v>85843</v>
      </c>
      <c r="L144" s="55">
        <v>50455.413439999997</v>
      </c>
      <c r="M144" s="55">
        <v>58.776386472979738</v>
      </c>
      <c r="N144" s="55">
        <v>58.776386472979738</v>
      </c>
      <c r="O144" s="75">
        <v>50455.413439999997</v>
      </c>
      <c r="P144" s="55">
        <v>0</v>
      </c>
      <c r="Q144" s="55">
        <v>35387.586560000003</v>
      </c>
      <c r="R144" s="55">
        <f t="shared" si="45"/>
        <v>35387.586560000003</v>
      </c>
      <c r="S144" s="56">
        <f t="shared" si="46"/>
        <v>85843</v>
      </c>
      <c r="T144" s="57" t="str">
        <f t="shared" si="47"/>
        <v/>
      </c>
      <c r="U144" s="57" t="str">
        <f t="shared" si="48"/>
        <v/>
      </c>
      <c r="V144" s="19"/>
    </row>
    <row r="145" spans="1:22" s="45" customFormat="1" ht="31.5" x14ac:dyDescent="0.25">
      <c r="A145" s="41" t="s">
        <v>202</v>
      </c>
      <c r="B145" s="50" t="s">
        <v>31</v>
      </c>
      <c r="C145" s="90"/>
      <c r="D145" s="36">
        <v>343910.69999999995</v>
      </c>
      <c r="E145" s="36">
        <v>343910.69999999995</v>
      </c>
      <c r="F145" s="36">
        <v>343910.69999999995</v>
      </c>
      <c r="G145" s="36">
        <v>418910.69999999995</v>
      </c>
      <c r="H145" s="36">
        <v>418910.69999999995</v>
      </c>
      <c r="I145" s="36">
        <v>418910.69999999995</v>
      </c>
      <c r="J145" s="36">
        <v>418910.69999999995</v>
      </c>
      <c r="K145" s="36">
        <v>418000.69999999995</v>
      </c>
      <c r="L145" s="36">
        <v>337034.95441000001</v>
      </c>
      <c r="M145" s="36">
        <v>80.455083723094205</v>
      </c>
      <c r="N145" s="36">
        <v>80.630236841708651</v>
      </c>
      <c r="O145" s="166">
        <v>337034.95441000001</v>
      </c>
      <c r="P145" s="36">
        <v>0</v>
      </c>
      <c r="Q145" s="36">
        <v>81875.745590000006</v>
      </c>
      <c r="R145" s="36">
        <f t="shared" ref="R145:U145" si="49">R146+R147</f>
        <v>80965.745590000006</v>
      </c>
      <c r="S145" s="36">
        <f t="shared" si="49"/>
        <v>418000.69999999995</v>
      </c>
      <c r="T145" s="36">
        <f t="shared" si="49"/>
        <v>0</v>
      </c>
      <c r="U145" s="36">
        <f t="shared" si="49"/>
        <v>0</v>
      </c>
      <c r="V145" s="91"/>
    </row>
    <row r="146" spans="1:22" s="45" customFormat="1" x14ac:dyDescent="0.25">
      <c r="A146" s="38" t="s">
        <v>25</v>
      </c>
      <c r="B146" s="46" t="s">
        <v>26</v>
      </c>
      <c r="C146" s="92"/>
      <c r="D146" s="40">
        <v>328401.99999999994</v>
      </c>
      <c r="E146" s="40">
        <v>328401.99999999994</v>
      </c>
      <c r="F146" s="40">
        <v>328401.99999999994</v>
      </c>
      <c r="G146" s="40">
        <v>403401.99999999994</v>
      </c>
      <c r="H146" s="40">
        <v>403401.99999999994</v>
      </c>
      <c r="I146" s="40">
        <v>403401.99999999994</v>
      </c>
      <c r="J146" s="40">
        <v>403401.99999999994</v>
      </c>
      <c r="K146" s="40">
        <v>402491.99999999994</v>
      </c>
      <c r="L146" s="40">
        <v>325113.88454</v>
      </c>
      <c r="M146" s="40">
        <v>80.593027436651283</v>
      </c>
      <c r="N146" s="40">
        <v>80.775241381195158</v>
      </c>
      <c r="O146" s="167">
        <v>325113.88454</v>
      </c>
      <c r="P146" s="40">
        <v>0</v>
      </c>
      <c r="Q146" s="40">
        <v>78288.115460000001</v>
      </c>
      <c r="R146" s="40">
        <f t="shared" ref="R146:U146" si="50">SUMIF($B$148:$B$161,"=01",R148:R161)</f>
        <v>77378.115460000001</v>
      </c>
      <c r="S146" s="40">
        <f t="shared" si="50"/>
        <v>402491.99999999994</v>
      </c>
      <c r="T146" s="40">
        <f t="shared" si="50"/>
        <v>0</v>
      </c>
      <c r="U146" s="40">
        <f t="shared" si="50"/>
        <v>0</v>
      </c>
      <c r="V146" s="91"/>
    </row>
    <row r="147" spans="1:22" s="45" customFormat="1" x14ac:dyDescent="0.25">
      <c r="A147" s="38" t="s">
        <v>27</v>
      </c>
      <c r="B147" s="46" t="s">
        <v>28</v>
      </c>
      <c r="C147" s="92"/>
      <c r="D147" s="40">
        <v>15508.7</v>
      </c>
      <c r="E147" s="40">
        <v>15508.7</v>
      </c>
      <c r="F147" s="40">
        <v>15508.7</v>
      </c>
      <c r="G147" s="40">
        <v>15508.7</v>
      </c>
      <c r="H147" s="40">
        <v>15508.7</v>
      </c>
      <c r="I147" s="40">
        <v>15508.7</v>
      </c>
      <c r="J147" s="40">
        <v>15508.7</v>
      </c>
      <c r="K147" s="40">
        <v>15508.7</v>
      </c>
      <c r="L147" s="40">
        <v>11921.069869999999</v>
      </c>
      <c r="M147" s="40">
        <v>76.866983499584094</v>
      </c>
      <c r="N147" s="40">
        <v>76.866983499584094</v>
      </c>
      <c r="O147" s="167">
        <v>11921.069869999999</v>
      </c>
      <c r="P147" s="40">
        <v>0</v>
      </c>
      <c r="Q147" s="40">
        <v>3587.6301300000005</v>
      </c>
      <c r="R147" s="40">
        <f t="shared" ref="R147:U147" si="51">SUMIF($B$148:$B$161,"=02",R148:R161)</f>
        <v>3587.6301300000005</v>
      </c>
      <c r="S147" s="40">
        <f t="shared" si="51"/>
        <v>15508.7</v>
      </c>
      <c r="T147" s="40">
        <f t="shared" si="51"/>
        <v>0</v>
      </c>
      <c r="U147" s="40">
        <f t="shared" si="51"/>
        <v>0</v>
      </c>
      <c r="V147" s="91"/>
    </row>
    <row r="148" spans="1:22" ht="78.75" x14ac:dyDescent="0.25">
      <c r="A148" s="58" t="s">
        <v>203</v>
      </c>
      <c r="B148" s="50" t="s">
        <v>26</v>
      </c>
      <c r="C148" s="93" t="s">
        <v>204</v>
      </c>
      <c r="D148" s="52">
        <v>244228.6</v>
      </c>
      <c r="E148" s="53">
        <v>244228.6</v>
      </c>
      <c r="F148" s="53">
        <v>244228.6</v>
      </c>
      <c r="G148" s="53">
        <v>244228.6</v>
      </c>
      <c r="H148" s="53">
        <v>244228.6</v>
      </c>
      <c r="I148" s="53">
        <v>244228.6</v>
      </c>
      <c r="J148" s="53">
        <v>244228.6</v>
      </c>
      <c r="K148" s="54">
        <v>243443.6</v>
      </c>
      <c r="L148" s="55">
        <v>242113.2714</v>
      </c>
      <c r="M148" s="55">
        <v>99.133873510309598</v>
      </c>
      <c r="N148" s="55">
        <v>99.453537246409425</v>
      </c>
      <c r="O148" s="75">
        <v>242113.2714</v>
      </c>
      <c r="P148" s="75">
        <v>0</v>
      </c>
      <c r="Q148" s="55">
        <v>2115.328600000008</v>
      </c>
      <c r="R148" s="55">
        <f t="shared" ref="R148:R161" si="52">K148-L148</f>
        <v>1330.328600000008</v>
      </c>
      <c r="S148" s="56">
        <f t="shared" ref="S148:S161" si="53">K148</f>
        <v>243443.6</v>
      </c>
      <c r="T148" s="57" t="str">
        <f>IF(S148-K148&gt;0,S148-K148,"")</f>
        <v/>
      </c>
      <c r="U148" s="57" t="str">
        <f>IF(S148-K148&lt;0,S148-K148,"")</f>
        <v/>
      </c>
      <c r="V148" s="19"/>
    </row>
    <row r="149" spans="1:22" ht="47.25" x14ac:dyDescent="0.25">
      <c r="A149" s="58" t="s">
        <v>205</v>
      </c>
      <c r="B149" s="50" t="s">
        <v>26</v>
      </c>
      <c r="C149" s="93" t="s">
        <v>206</v>
      </c>
      <c r="D149" s="52"/>
      <c r="E149" s="53"/>
      <c r="F149" s="53"/>
      <c r="G149" s="69">
        <v>75000</v>
      </c>
      <c r="H149" s="53">
        <v>75000</v>
      </c>
      <c r="I149" s="53">
        <v>75000</v>
      </c>
      <c r="J149" s="53">
        <v>75000</v>
      </c>
      <c r="K149" s="53">
        <v>75000</v>
      </c>
      <c r="L149" s="55"/>
      <c r="M149" s="55"/>
      <c r="N149" s="55">
        <v>0</v>
      </c>
      <c r="O149" s="75"/>
      <c r="P149" s="55"/>
      <c r="Q149" s="55">
        <v>75000</v>
      </c>
      <c r="R149" s="55">
        <f t="shared" si="52"/>
        <v>75000</v>
      </c>
      <c r="S149" s="56">
        <f t="shared" si="53"/>
        <v>75000</v>
      </c>
      <c r="T149" s="57"/>
      <c r="U149" s="57"/>
      <c r="V149" s="19"/>
    </row>
    <row r="150" spans="1:22" ht="110.25" x14ac:dyDescent="0.25">
      <c r="A150" s="58" t="s">
        <v>207</v>
      </c>
      <c r="B150" s="50" t="s">
        <v>26</v>
      </c>
      <c r="C150" s="93" t="s">
        <v>208</v>
      </c>
      <c r="D150" s="52">
        <v>35474.5</v>
      </c>
      <c r="E150" s="53">
        <v>35474.5</v>
      </c>
      <c r="F150" s="53">
        <v>35474.5</v>
      </c>
      <c r="G150" s="53">
        <v>35474.5</v>
      </c>
      <c r="H150" s="53">
        <v>35474.5</v>
      </c>
      <c r="I150" s="53">
        <v>35474.5</v>
      </c>
      <c r="J150" s="53">
        <v>35474.5</v>
      </c>
      <c r="K150" s="53">
        <v>35474.5</v>
      </c>
      <c r="L150" s="55">
        <v>35474.472000000002</v>
      </c>
      <c r="M150" s="55">
        <v>99.999921070064417</v>
      </c>
      <c r="N150" s="55">
        <v>99.999921070064417</v>
      </c>
      <c r="O150" s="75">
        <v>35474.472000000002</v>
      </c>
      <c r="P150" s="55"/>
      <c r="Q150" s="55">
        <v>2.7999999998428393E-2</v>
      </c>
      <c r="R150" s="55">
        <f t="shared" si="52"/>
        <v>2.7999999998428393E-2</v>
      </c>
      <c r="S150" s="56">
        <f t="shared" si="53"/>
        <v>35474.5</v>
      </c>
      <c r="T150" s="57" t="str">
        <f>IF(S150-K150&gt;0,S150-K150,"")</f>
        <v/>
      </c>
      <c r="U150" s="57" t="str">
        <f>IF(S150-K150&lt;0,S150-K150,"")</f>
        <v/>
      </c>
      <c r="V150" s="19"/>
    </row>
    <row r="151" spans="1:22" ht="78.75" x14ac:dyDescent="0.25">
      <c r="A151" s="58" t="s">
        <v>209</v>
      </c>
      <c r="B151" s="50" t="s">
        <v>26</v>
      </c>
      <c r="C151" s="93" t="s">
        <v>210</v>
      </c>
      <c r="D151" s="52">
        <v>14512.3</v>
      </c>
      <c r="E151" s="53">
        <v>14512.3</v>
      </c>
      <c r="F151" s="53">
        <v>14512.3</v>
      </c>
      <c r="G151" s="53">
        <v>14512.3</v>
      </c>
      <c r="H151" s="53">
        <v>14512.3</v>
      </c>
      <c r="I151" s="53">
        <v>14512.3</v>
      </c>
      <c r="J151" s="53">
        <v>14512.3</v>
      </c>
      <c r="K151" s="54">
        <v>14387.3</v>
      </c>
      <c r="L151" s="55">
        <v>14387.31711</v>
      </c>
      <c r="M151" s="55">
        <v>99.138779586971054</v>
      </c>
      <c r="N151" s="55">
        <v>100.0001189243291</v>
      </c>
      <c r="O151" s="75">
        <v>14387.31711</v>
      </c>
      <c r="P151" s="55"/>
      <c r="Q151" s="55">
        <v>124.98288999999932</v>
      </c>
      <c r="R151" s="55">
        <f t="shared" si="52"/>
        <v>-1.7110000000684522E-2</v>
      </c>
      <c r="S151" s="56">
        <f t="shared" si="53"/>
        <v>14387.3</v>
      </c>
      <c r="T151" s="57" t="str">
        <f>IF(S151-K151&gt;0,S151-K151,"")</f>
        <v/>
      </c>
      <c r="U151" s="57" t="str">
        <f>IF(S151-K151&lt;0,S151-K151,"")</f>
        <v/>
      </c>
      <c r="V151" s="19"/>
    </row>
    <row r="152" spans="1:22" ht="173.25" x14ac:dyDescent="0.25">
      <c r="A152" s="49" t="s">
        <v>211</v>
      </c>
      <c r="B152" s="50" t="s">
        <v>26</v>
      </c>
      <c r="C152" s="93" t="s">
        <v>212</v>
      </c>
      <c r="D152" s="52">
        <v>29024.6</v>
      </c>
      <c r="E152" s="53">
        <v>29024.6</v>
      </c>
      <c r="F152" s="53">
        <v>29024.6</v>
      </c>
      <c r="G152" s="53">
        <v>29024.6</v>
      </c>
      <c r="H152" s="53">
        <v>29024.6</v>
      </c>
      <c r="I152" s="53">
        <v>29024.6</v>
      </c>
      <c r="J152" s="53">
        <v>29024.6</v>
      </c>
      <c r="K152" s="53">
        <v>29024.6</v>
      </c>
      <c r="L152" s="55">
        <v>29024.6</v>
      </c>
      <c r="M152" s="55">
        <v>100</v>
      </c>
      <c r="N152" s="55">
        <v>100</v>
      </c>
      <c r="O152" s="75">
        <v>29024.6</v>
      </c>
      <c r="P152" s="55">
        <v>0</v>
      </c>
      <c r="Q152" s="55">
        <v>0</v>
      </c>
      <c r="R152" s="55">
        <f t="shared" si="52"/>
        <v>0</v>
      </c>
      <c r="S152" s="56">
        <f t="shared" si="53"/>
        <v>29024.6</v>
      </c>
      <c r="T152" s="57" t="str">
        <f>IF(S152-K152&gt;0,S152-K152,"")</f>
        <v/>
      </c>
      <c r="U152" s="57" t="str">
        <f>IF(S152-K152&lt;0,S152-K152,"")</f>
        <v/>
      </c>
      <c r="V152" s="19"/>
    </row>
    <row r="153" spans="1:22" ht="78.75" x14ac:dyDescent="0.25">
      <c r="A153" s="49" t="s">
        <v>213</v>
      </c>
      <c r="B153" s="50" t="s">
        <v>31</v>
      </c>
      <c r="C153" s="96"/>
      <c r="D153" s="52"/>
      <c r="E153" s="53">
        <v>0</v>
      </c>
      <c r="F153" s="53">
        <v>0</v>
      </c>
      <c r="G153" s="53">
        <v>0</v>
      </c>
      <c r="H153" s="53">
        <v>0</v>
      </c>
      <c r="I153" s="53">
        <v>0</v>
      </c>
      <c r="J153" s="53">
        <v>0</v>
      </c>
      <c r="K153" s="53">
        <v>0</v>
      </c>
      <c r="L153" s="55"/>
      <c r="M153" s="55"/>
      <c r="N153" s="55"/>
      <c r="O153" s="75"/>
      <c r="P153" s="55">
        <v>0</v>
      </c>
      <c r="Q153" s="55">
        <v>0</v>
      </c>
      <c r="R153" s="55">
        <f t="shared" si="52"/>
        <v>0</v>
      </c>
      <c r="S153" s="56">
        <f t="shared" si="53"/>
        <v>0</v>
      </c>
      <c r="T153" s="57"/>
      <c r="U153" s="57"/>
      <c r="V153" s="19"/>
    </row>
    <row r="154" spans="1:22" x14ac:dyDescent="0.25">
      <c r="A154" s="38" t="s">
        <v>25</v>
      </c>
      <c r="B154" s="50" t="s">
        <v>26</v>
      </c>
      <c r="C154" s="93" t="s">
        <v>214</v>
      </c>
      <c r="D154" s="52">
        <v>18.600000000000001</v>
      </c>
      <c r="E154" s="53">
        <v>18.600000000000001</v>
      </c>
      <c r="F154" s="53">
        <v>18.600000000000001</v>
      </c>
      <c r="G154" s="53">
        <v>18.600000000000001</v>
      </c>
      <c r="H154" s="53">
        <v>18.600000000000001</v>
      </c>
      <c r="I154" s="53">
        <v>18.600000000000001</v>
      </c>
      <c r="J154" s="53">
        <v>18.600000000000001</v>
      </c>
      <c r="K154" s="53">
        <v>18.600000000000001</v>
      </c>
      <c r="L154" s="55">
        <v>12.01896</v>
      </c>
      <c r="M154" s="55">
        <v>64.618064516129024</v>
      </c>
      <c r="N154" s="55">
        <v>64.618064516129024</v>
      </c>
      <c r="O154" s="75">
        <v>12.01896</v>
      </c>
      <c r="P154" s="55">
        <v>0</v>
      </c>
      <c r="Q154" s="55">
        <v>6.5810400000000016</v>
      </c>
      <c r="R154" s="55">
        <f t="shared" si="52"/>
        <v>6.5810400000000016</v>
      </c>
      <c r="S154" s="56">
        <f t="shared" si="53"/>
        <v>18.600000000000001</v>
      </c>
      <c r="T154" s="57"/>
      <c r="U154" s="57"/>
      <c r="V154" s="19"/>
    </row>
    <row r="155" spans="1:22" x14ac:dyDescent="0.25">
      <c r="A155" s="38" t="s">
        <v>27</v>
      </c>
      <c r="B155" s="50" t="s">
        <v>28</v>
      </c>
      <c r="C155" s="93" t="s">
        <v>214</v>
      </c>
      <c r="D155" s="52">
        <v>352.9</v>
      </c>
      <c r="E155" s="53">
        <v>352.9</v>
      </c>
      <c r="F155" s="53">
        <v>352.9</v>
      </c>
      <c r="G155" s="53">
        <v>352.9</v>
      </c>
      <c r="H155" s="53">
        <v>352.9</v>
      </c>
      <c r="I155" s="53">
        <v>352.9</v>
      </c>
      <c r="J155" s="53">
        <v>352.9</v>
      </c>
      <c r="K155" s="53">
        <v>352.9</v>
      </c>
      <c r="L155" s="55">
        <v>228.36024</v>
      </c>
      <c r="M155" s="55">
        <v>64.709617455369795</v>
      </c>
      <c r="N155" s="55">
        <v>64.709617455369795</v>
      </c>
      <c r="O155" s="75">
        <v>228.36024</v>
      </c>
      <c r="P155" s="55">
        <v>0</v>
      </c>
      <c r="Q155" s="55">
        <v>124.53975999999997</v>
      </c>
      <c r="R155" s="55">
        <f t="shared" si="52"/>
        <v>124.53975999999997</v>
      </c>
      <c r="S155" s="56">
        <f t="shared" si="53"/>
        <v>352.9</v>
      </c>
      <c r="T155" s="57"/>
      <c r="U155" s="57"/>
      <c r="V155" s="19"/>
    </row>
    <row r="156" spans="1:22" ht="78.75" x14ac:dyDescent="0.25">
      <c r="A156" s="49" t="s">
        <v>215</v>
      </c>
      <c r="B156" s="50"/>
      <c r="C156" s="93"/>
      <c r="D156" s="52"/>
      <c r="E156" s="53">
        <v>0</v>
      </c>
      <c r="F156" s="53">
        <v>0</v>
      </c>
      <c r="G156" s="53">
        <v>0</v>
      </c>
      <c r="H156" s="53">
        <v>0</v>
      </c>
      <c r="I156" s="53">
        <v>0</v>
      </c>
      <c r="J156" s="53">
        <v>0</v>
      </c>
      <c r="K156" s="53">
        <v>0</v>
      </c>
      <c r="L156" s="55"/>
      <c r="M156" s="55"/>
      <c r="N156" s="55"/>
      <c r="O156" s="75"/>
      <c r="P156" s="55">
        <v>0</v>
      </c>
      <c r="Q156" s="55">
        <v>0</v>
      </c>
      <c r="R156" s="55">
        <f t="shared" si="52"/>
        <v>0</v>
      </c>
      <c r="S156" s="56">
        <f t="shared" si="53"/>
        <v>0</v>
      </c>
      <c r="T156" s="57"/>
      <c r="U156" s="57"/>
      <c r="V156" s="19"/>
    </row>
    <row r="157" spans="1:22" x14ac:dyDescent="0.25">
      <c r="A157" s="38" t="s">
        <v>25</v>
      </c>
      <c r="B157" s="50" t="s">
        <v>26</v>
      </c>
      <c r="C157" s="93" t="s">
        <v>216</v>
      </c>
      <c r="D157" s="52">
        <v>37.200000000000003</v>
      </c>
      <c r="E157" s="53">
        <v>37.200000000000003</v>
      </c>
      <c r="F157" s="53">
        <v>37.200000000000003</v>
      </c>
      <c r="G157" s="53">
        <v>37.200000000000003</v>
      </c>
      <c r="H157" s="53">
        <v>37.200000000000003</v>
      </c>
      <c r="I157" s="53">
        <v>37.200000000000003</v>
      </c>
      <c r="J157" s="53">
        <v>37.200000000000003</v>
      </c>
      <c r="K157" s="53">
        <v>37.200000000000003</v>
      </c>
      <c r="L157" s="55">
        <v>5.2138900000000001</v>
      </c>
      <c r="M157" s="55">
        <v>14.015833333333333</v>
      </c>
      <c r="N157" s="55">
        <v>14.015833333333333</v>
      </c>
      <c r="O157" s="75">
        <v>5.2138900000000001</v>
      </c>
      <c r="P157" s="55">
        <v>0</v>
      </c>
      <c r="Q157" s="55">
        <v>31.986110000000004</v>
      </c>
      <c r="R157" s="55">
        <f t="shared" si="52"/>
        <v>31.986110000000004</v>
      </c>
      <c r="S157" s="56">
        <f t="shared" si="53"/>
        <v>37.200000000000003</v>
      </c>
      <c r="T157" s="57"/>
      <c r="U157" s="57"/>
      <c r="V157" s="19"/>
    </row>
    <row r="158" spans="1:22" x14ac:dyDescent="0.25">
      <c r="A158" s="38" t="s">
        <v>27</v>
      </c>
      <c r="B158" s="50" t="s">
        <v>28</v>
      </c>
      <c r="C158" s="93" t="s">
        <v>216</v>
      </c>
      <c r="D158" s="52">
        <v>706.3</v>
      </c>
      <c r="E158" s="53">
        <v>706.3</v>
      </c>
      <c r="F158" s="53">
        <v>706.3</v>
      </c>
      <c r="G158" s="53">
        <v>706.3</v>
      </c>
      <c r="H158" s="53">
        <v>706.3</v>
      </c>
      <c r="I158" s="53">
        <v>706.3</v>
      </c>
      <c r="J158" s="53">
        <v>706.3</v>
      </c>
      <c r="K158" s="53">
        <v>706.3</v>
      </c>
      <c r="L158" s="55">
        <v>99.063869999999994</v>
      </c>
      <c r="M158" s="55">
        <v>14.025749681438482</v>
      </c>
      <c r="N158" s="55">
        <v>14.025749681438482</v>
      </c>
      <c r="O158" s="75">
        <v>99.063869999999994</v>
      </c>
      <c r="P158" s="55">
        <v>0</v>
      </c>
      <c r="Q158" s="55">
        <v>607.23613</v>
      </c>
      <c r="R158" s="55">
        <f t="shared" si="52"/>
        <v>607.23613</v>
      </c>
      <c r="S158" s="56">
        <f t="shared" si="53"/>
        <v>706.3</v>
      </c>
      <c r="T158" s="57"/>
      <c r="U158" s="57"/>
      <c r="V158" s="19"/>
    </row>
    <row r="159" spans="1:22" ht="31.5" x14ac:dyDescent="0.25">
      <c r="A159" s="58" t="s">
        <v>217</v>
      </c>
      <c r="B159" s="50" t="s">
        <v>31</v>
      </c>
      <c r="C159" s="93"/>
      <c r="D159" s="52"/>
      <c r="E159" s="53">
        <v>0</v>
      </c>
      <c r="F159" s="53">
        <v>0</v>
      </c>
      <c r="G159" s="53">
        <v>0</v>
      </c>
      <c r="H159" s="53">
        <v>0</v>
      </c>
      <c r="I159" s="53">
        <v>0</v>
      </c>
      <c r="J159" s="53">
        <v>0</v>
      </c>
      <c r="K159" s="53">
        <v>0</v>
      </c>
      <c r="L159" s="55"/>
      <c r="M159" s="55"/>
      <c r="N159" s="55"/>
      <c r="O159" s="75"/>
      <c r="P159" s="55">
        <v>0</v>
      </c>
      <c r="Q159" s="55">
        <v>0</v>
      </c>
      <c r="R159" s="55">
        <f t="shared" si="52"/>
        <v>0</v>
      </c>
      <c r="S159" s="56">
        <f t="shared" si="53"/>
        <v>0</v>
      </c>
      <c r="T159" s="57" t="str">
        <f>IF(S159-K159&gt;0,S159-K159,"")</f>
        <v/>
      </c>
      <c r="U159" s="57" t="str">
        <f>IF(S159-K159&lt;0,S159-K159,"")</f>
        <v/>
      </c>
      <c r="V159" s="19"/>
    </row>
    <row r="160" spans="1:22" x14ac:dyDescent="0.25">
      <c r="A160" s="38" t="s">
        <v>25</v>
      </c>
      <c r="B160" s="50" t="s">
        <v>26</v>
      </c>
      <c r="C160" s="93" t="s">
        <v>218</v>
      </c>
      <c r="D160" s="52">
        <v>5106.2</v>
      </c>
      <c r="E160" s="53">
        <v>5106.2</v>
      </c>
      <c r="F160" s="53">
        <v>5106.2</v>
      </c>
      <c r="G160" s="53">
        <v>5106.2</v>
      </c>
      <c r="H160" s="53">
        <v>5106.2</v>
      </c>
      <c r="I160" s="53">
        <v>5106.2</v>
      </c>
      <c r="J160" s="53">
        <v>5106.2</v>
      </c>
      <c r="K160" s="53">
        <v>5106.2</v>
      </c>
      <c r="L160" s="55">
        <v>4096.99118</v>
      </c>
      <c r="M160" s="55">
        <v>80.235619051349332</v>
      </c>
      <c r="N160" s="55">
        <v>80.235619051349332</v>
      </c>
      <c r="O160" s="75">
        <v>4096.99118</v>
      </c>
      <c r="P160" s="55">
        <v>0</v>
      </c>
      <c r="Q160" s="55">
        <v>1009.2088199999998</v>
      </c>
      <c r="R160" s="55">
        <f t="shared" si="52"/>
        <v>1009.2088199999998</v>
      </c>
      <c r="S160" s="56">
        <f t="shared" si="53"/>
        <v>5106.2</v>
      </c>
      <c r="T160" s="57" t="str">
        <f>IF(S160-K160&gt;0,S160-K160,"")</f>
        <v/>
      </c>
      <c r="U160" s="57" t="str">
        <f>IF(S160-K160&lt;0,S160-K160,"")</f>
        <v/>
      </c>
      <c r="V160" s="19"/>
    </row>
    <row r="161" spans="1:22" x14ac:dyDescent="0.25">
      <c r="A161" s="38" t="s">
        <v>27</v>
      </c>
      <c r="B161" s="50" t="s">
        <v>28</v>
      </c>
      <c r="C161" s="93" t="s">
        <v>218</v>
      </c>
      <c r="D161" s="52">
        <v>14449.5</v>
      </c>
      <c r="E161" s="53">
        <v>14449.5</v>
      </c>
      <c r="F161" s="53">
        <v>14449.5</v>
      </c>
      <c r="G161" s="53">
        <v>14449.5</v>
      </c>
      <c r="H161" s="53">
        <v>14449.5</v>
      </c>
      <c r="I161" s="53">
        <v>14449.5</v>
      </c>
      <c r="J161" s="53">
        <v>14449.5</v>
      </c>
      <c r="K161" s="53">
        <v>14449.5</v>
      </c>
      <c r="L161" s="55">
        <v>11593.645759999999</v>
      </c>
      <c r="M161" s="55">
        <v>80.235618948752546</v>
      </c>
      <c r="N161" s="55">
        <v>80.235618948752546</v>
      </c>
      <c r="O161" s="75">
        <v>11593.645759999999</v>
      </c>
      <c r="P161" s="55">
        <v>0</v>
      </c>
      <c r="Q161" s="77">
        <v>2855.8542400000006</v>
      </c>
      <c r="R161" s="55">
        <f t="shared" si="52"/>
        <v>2855.8542400000006</v>
      </c>
      <c r="S161" s="56">
        <f t="shared" si="53"/>
        <v>14449.5</v>
      </c>
      <c r="T161" s="57" t="str">
        <f>IF(S161-K161&gt;0,S161-K161,"")</f>
        <v/>
      </c>
      <c r="U161" s="57" t="str">
        <f>IF(S161-K161&lt;0,S161-K161,"")</f>
        <v/>
      </c>
      <c r="V161" s="19"/>
    </row>
    <row r="162" spans="1:22" s="45" customFormat="1" ht="31.5" x14ac:dyDescent="0.25">
      <c r="A162" s="41" t="s">
        <v>219</v>
      </c>
      <c r="B162" s="46" t="s">
        <v>26</v>
      </c>
      <c r="C162" s="90">
        <v>0</v>
      </c>
      <c r="D162" s="36">
        <v>50000</v>
      </c>
      <c r="E162" s="36">
        <v>50000</v>
      </c>
      <c r="F162" s="36">
        <v>50000</v>
      </c>
      <c r="G162" s="36">
        <v>50000</v>
      </c>
      <c r="H162" s="36">
        <v>50000</v>
      </c>
      <c r="I162" s="36">
        <v>60451</v>
      </c>
      <c r="J162" s="36">
        <v>60451</v>
      </c>
      <c r="K162" s="36">
        <v>60451</v>
      </c>
      <c r="L162" s="36">
        <v>46592.731</v>
      </c>
      <c r="M162" s="36">
        <v>77.075203057021398</v>
      </c>
      <c r="N162" s="36">
        <v>77.075203057021398</v>
      </c>
      <c r="O162" s="166">
        <v>46592.731</v>
      </c>
      <c r="P162" s="36">
        <v>0</v>
      </c>
      <c r="Q162" s="36">
        <v>13858.269000000002</v>
      </c>
      <c r="R162" s="36">
        <f t="shared" ref="R162:U162" si="54">R163</f>
        <v>13858.269000000002</v>
      </c>
      <c r="S162" s="36">
        <f t="shared" si="54"/>
        <v>60451</v>
      </c>
      <c r="T162" s="36">
        <f t="shared" si="54"/>
        <v>0</v>
      </c>
      <c r="U162" s="36">
        <f t="shared" si="54"/>
        <v>0</v>
      </c>
      <c r="V162" s="91"/>
    </row>
    <row r="163" spans="1:22" s="45" customFormat="1" x14ac:dyDescent="0.25">
      <c r="A163" s="38" t="s">
        <v>25</v>
      </c>
      <c r="B163" s="46" t="s">
        <v>26</v>
      </c>
      <c r="C163" s="92"/>
      <c r="D163" s="40">
        <v>50000</v>
      </c>
      <c r="E163" s="40">
        <v>50000</v>
      </c>
      <c r="F163" s="40">
        <v>50000</v>
      </c>
      <c r="G163" s="40">
        <v>50000</v>
      </c>
      <c r="H163" s="40">
        <v>50000</v>
      </c>
      <c r="I163" s="40">
        <v>60451</v>
      </c>
      <c r="J163" s="40">
        <v>60451</v>
      </c>
      <c r="K163" s="40">
        <v>60451</v>
      </c>
      <c r="L163" s="40">
        <v>46592.731</v>
      </c>
      <c r="M163" s="40">
        <v>77.075203057021398</v>
      </c>
      <c r="N163" s="40">
        <v>77.075203057021398</v>
      </c>
      <c r="O163" s="167">
        <v>46592.731</v>
      </c>
      <c r="P163" s="40">
        <v>0</v>
      </c>
      <c r="Q163" s="40">
        <v>13858.269000000002</v>
      </c>
      <c r="R163" s="40">
        <f t="shared" ref="R163:U163" si="55">SUMIF($B$164:$B$166,"=01",R164:R166)</f>
        <v>13858.269000000002</v>
      </c>
      <c r="S163" s="40">
        <f t="shared" si="55"/>
        <v>60451</v>
      </c>
      <c r="T163" s="40">
        <f t="shared" si="55"/>
        <v>0</v>
      </c>
      <c r="U163" s="40">
        <f t="shared" si="55"/>
        <v>0</v>
      </c>
      <c r="V163" s="91"/>
    </row>
    <row r="164" spans="1:22" ht="63" x14ac:dyDescent="0.25">
      <c r="A164" s="116" t="s">
        <v>220</v>
      </c>
      <c r="B164" s="50" t="s">
        <v>26</v>
      </c>
      <c r="C164" s="93" t="s">
        <v>221</v>
      </c>
      <c r="D164" s="52">
        <v>26000</v>
      </c>
      <c r="E164" s="53">
        <v>26000</v>
      </c>
      <c r="F164" s="53">
        <v>26000</v>
      </c>
      <c r="G164" s="53">
        <v>26000</v>
      </c>
      <c r="H164" s="53">
        <v>26000</v>
      </c>
      <c r="I164" s="63">
        <v>37872.6</v>
      </c>
      <c r="J164" s="53">
        <v>37872.6</v>
      </c>
      <c r="K164" s="53">
        <v>37872.6</v>
      </c>
      <c r="L164" s="55">
        <v>37872.6</v>
      </c>
      <c r="M164" s="55">
        <v>100</v>
      </c>
      <c r="N164" s="55">
        <v>100</v>
      </c>
      <c r="O164" s="75">
        <v>37872.6</v>
      </c>
      <c r="P164" s="55">
        <v>0</v>
      </c>
      <c r="Q164" s="55">
        <v>0</v>
      </c>
      <c r="R164" s="55">
        <f>K164-L164</f>
        <v>0</v>
      </c>
      <c r="S164" s="56">
        <f t="shared" ref="S164:S166" si="56">K164</f>
        <v>37872.6</v>
      </c>
      <c r="T164" s="57" t="str">
        <f>IF(S164-K164&gt;0,S164-K164,"")</f>
        <v/>
      </c>
      <c r="U164" s="57" t="str">
        <f>IF(S164-K164&lt;0,S164-K164,"")</f>
        <v/>
      </c>
      <c r="V164" s="72"/>
    </row>
    <row r="165" spans="1:22" ht="110.25" x14ac:dyDescent="0.25">
      <c r="A165" s="94" t="s">
        <v>222</v>
      </c>
      <c r="B165" s="50" t="s">
        <v>26</v>
      </c>
      <c r="C165" s="93" t="s">
        <v>223</v>
      </c>
      <c r="D165" s="52">
        <v>4000</v>
      </c>
      <c r="E165" s="53">
        <v>4000</v>
      </c>
      <c r="F165" s="53">
        <v>4000</v>
      </c>
      <c r="G165" s="53">
        <v>4000</v>
      </c>
      <c r="H165" s="53">
        <v>4000</v>
      </c>
      <c r="I165" s="53">
        <v>4000</v>
      </c>
      <c r="J165" s="53">
        <v>4000</v>
      </c>
      <c r="K165" s="53">
        <v>4000</v>
      </c>
      <c r="L165" s="55">
        <v>0</v>
      </c>
      <c r="M165" s="55">
        <v>0</v>
      </c>
      <c r="N165" s="55">
        <v>0</v>
      </c>
      <c r="O165" s="75"/>
      <c r="P165" s="55">
        <v>0</v>
      </c>
      <c r="Q165" s="55">
        <v>4000</v>
      </c>
      <c r="R165" s="55">
        <f>K165-L165</f>
        <v>4000</v>
      </c>
      <c r="S165" s="56">
        <f t="shared" si="56"/>
        <v>4000</v>
      </c>
      <c r="T165" s="57" t="str">
        <f>IF(S165-K165&gt;0,S165-K165,"")</f>
        <v/>
      </c>
      <c r="U165" s="57" t="str">
        <f>IF(S165-K165&lt;0,S165-K165,"")</f>
        <v/>
      </c>
      <c r="V165" s="19"/>
    </row>
    <row r="166" spans="1:22" ht="94.5" x14ac:dyDescent="0.25">
      <c r="A166" s="94" t="s">
        <v>224</v>
      </c>
      <c r="B166" s="50" t="s">
        <v>26</v>
      </c>
      <c r="C166" s="93" t="s">
        <v>225</v>
      </c>
      <c r="D166" s="52">
        <v>20000</v>
      </c>
      <c r="E166" s="53">
        <v>20000</v>
      </c>
      <c r="F166" s="53">
        <v>20000</v>
      </c>
      <c r="G166" s="53">
        <v>20000</v>
      </c>
      <c r="H166" s="53">
        <v>20000</v>
      </c>
      <c r="I166" s="63">
        <v>18578.400000000001</v>
      </c>
      <c r="J166" s="53">
        <v>18578.400000000001</v>
      </c>
      <c r="K166" s="53">
        <v>18578.400000000001</v>
      </c>
      <c r="L166" s="55">
        <v>8720.1309999999994</v>
      </c>
      <c r="M166" s="55">
        <v>46.936932136244238</v>
      </c>
      <c r="N166" s="55">
        <v>46.936932136244238</v>
      </c>
      <c r="O166" s="75">
        <v>8720.1309999999994</v>
      </c>
      <c r="P166" s="55">
        <v>0</v>
      </c>
      <c r="Q166" s="55">
        <v>9858.2690000000021</v>
      </c>
      <c r="R166" s="55">
        <f>K166-L166</f>
        <v>9858.2690000000021</v>
      </c>
      <c r="S166" s="56">
        <f t="shared" si="56"/>
        <v>18578.400000000001</v>
      </c>
      <c r="T166" s="57" t="str">
        <f>IF(S166-K166&gt;0,S166-K166,"")</f>
        <v/>
      </c>
      <c r="U166" s="57" t="str">
        <f>IF(S166-K166&lt;0,S166-K166,"")</f>
        <v/>
      </c>
      <c r="V166" s="72"/>
    </row>
    <row r="167" spans="1:22" s="45" customFormat="1" ht="33.75" customHeight="1" x14ac:dyDescent="0.25">
      <c r="A167" s="41" t="s">
        <v>226</v>
      </c>
      <c r="B167" s="46" t="s">
        <v>26</v>
      </c>
      <c r="C167" s="90">
        <v>0</v>
      </c>
      <c r="D167" s="36">
        <v>1987035.2999999998</v>
      </c>
      <c r="E167" s="36">
        <v>1987035.2999999998</v>
      </c>
      <c r="F167" s="36">
        <v>1987035.2999999998</v>
      </c>
      <c r="G167" s="36">
        <v>2026807.2999999998</v>
      </c>
      <c r="H167" s="36">
        <v>2026807.2999999998</v>
      </c>
      <c r="I167" s="36">
        <v>2026807.2999999998</v>
      </c>
      <c r="J167" s="36">
        <v>2026807.2999999998</v>
      </c>
      <c r="K167" s="36">
        <v>2035334.1</v>
      </c>
      <c r="L167" s="36">
        <v>1333229.0470500002</v>
      </c>
      <c r="M167" s="36">
        <v>65.779763426449094</v>
      </c>
      <c r="N167" s="36">
        <v>65.504186612409242</v>
      </c>
      <c r="O167" s="166">
        <v>1320767.90552</v>
      </c>
      <c r="P167" s="36">
        <v>12461.141529999979</v>
      </c>
      <c r="Q167" s="36">
        <v>693578.25295000011</v>
      </c>
      <c r="R167" s="36">
        <f t="shared" ref="R167:U167" si="57">R168</f>
        <v>702105.05295000016</v>
      </c>
      <c r="S167" s="36">
        <f t="shared" si="57"/>
        <v>2035334.1</v>
      </c>
      <c r="T167" s="36">
        <f t="shared" si="57"/>
        <v>0</v>
      </c>
      <c r="U167" s="36">
        <f t="shared" si="57"/>
        <v>0</v>
      </c>
      <c r="V167" s="91"/>
    </row>
    <row r="168" spans="1:22" s="45" customFormat="1" x14ac:dyDescent="0.25">
      <c r="A168" s="38" t="s">
        <v>25</v>
      </c>
      <c r="B168" s="46" t="s">
        <v>26</v>
      </c>
      <c r="C168" s="92"/>
      <c r="D168" s="40">
        <v>1987035.2999999998</v>
      </c>
      <c r="E168" s="40">
        <v>1987035.2999999998</v>
      </c>
      <c r="F168" s="40">
        <v>1987035.2999999998</v>
      </c>
      <c r="G168" s="40">
        <v>2026807.2999999998</v>
      </c>
      <c r="H168" s="40">
        <v>2026807.2999999998</v>
      </c>
      <c r="I168" s="40">
        <v>2026807.2999999998</v>
      </c>
      <c r="J168" s="40">
        <v>2026807.2999999998</v>
      </c>
      <c r="K168" s="40">
        <v>2035334.1</v>
      </c>
      <c r="L168" s="40">
        <v>1333229.0470500002</v>
      </c>
      <c r="M168" s="40">
        <v>65.779763426449094</v>
      </c>
      <c r="N168" s="40">
        <v>65.504186612409242</v>
      </c>
      <c r="O168" s="167">
        <v>1320767.90552</v>
      </c>
      <c r="P168" s="40">
        <v>12461.141529999979</v>
      </c>
      <c r="Q168" s="40">
        <v>693578.25295000011</v>
      </c>
      <c r="R168" s="40">
        <f t="shared" ref="R168:U168" si="58">SUMIF($B$169:$B$183,"=01",R169:R183)</f>
        <v>702105.05295000016</v>
      </c>
      <c r="S168" s="40">
        <f t="shared" si="58"/>
        <v>2035334.1</v>
      </c>
      <c r="T168" s="40">
        <f t="shared" si="58"/>
        <v>0</v>
      </c>
      <c r="U168" s="40">
        <f t="shared" si="58"/>
        <v>0</v>
      </c>
      <c r="V168" s="91"/>
    </row>
    <row r="169" spans="1:22" s="123" customFormat="1" ht="31.5" x14ac:dyDescent="0.25">
      <c r="A169" s="117" t="s">
        <v>227</v>
      </c>
      <c r="B169" s="118"/>
      <c r="C169" s="119">
        <v>0</v>
      </c>
      <c r="D169" s="120">
        <v>457928.2</v>
      </c>
      <c r="E169" s="120">
        <v>457928.2</v>
      </c>
      <c r="F169" s="120">
        <v>457928.2</v>
      </c>
      <c r="G169" s="120">
        <v>457928.2</v>
      </c>
      <c r="H169" s="120">
        <v>457928.2</v>
      </c>
      <c r="I169" s="120">
        <v>457928.2</v>
      </c>
      <c r="J169" s="120">
        <v>457928.2</v>
      </c>
      <c r="K169" s="120">
        <v>466375.7</v>
      </c>
      <c r="L169" s="55">
        <v>322122.56932000001</v>
      </c>
      <c r="M169" s="55">
        <v>70.343466360010154</v>
      </c>
      <c r="N169" s="55">
        <v>69.069329581279632</v>
      </c>
      <c r="O169" s="75">
        <v>310925.22779000003</v>
      </c>
      <c r="P169" s="120">
        <v>11197.341529999976</v>
      </c>
      <c r="Q169" s="121">
        <v>135805.63068</v>
      </c>
      <c r="R169" s="55">
        <f>K169-L169</f>
        <v>144253.13068</v>
      </c>
      <c r="S169" s="120">
        <f t="shared" ref="S169" si="59">SUM(S170:S172)</f>
        <v>466375.7</v>
      </c>
      <c r="T169" s="57"/>
      <c r="U169" s="57"/>
      <c r="V169" s="122"/>
    </row>
    <row r="170" spans="1:22" x14ac:dyDescent="0.25">
      <c r="A170" s="94" t="s">
        <v>228</v>
      </c>
      <c r="B170" s="50" t="s">
        <v>26</v>
      </c>
      <c r="C170" s="93" t="s">
        <v>229</v>
      </c>
      <c r="D170" s="52">
        <v>258959.5</v>
      </c>
      <c r="E170" s="53">
        <v>258959.5</v>
      </c>
      <c r="F170" s="53">
        <v>258959.5</v>
      </c>
      <c r="G170" s="53">
        <v>258959.5</v>
      </c>
      <c r="H170" s="53">
        <v>258959.5</v>
      </c>
      <c r="I170" s="53">
        <v>258959.5</v>
      </c>
      <c r="J170" s="53">
        <v>258959.5</v>
      </c>
      <c r="K170" s="54">
        <v>268190</v>
      </c>
      <c r="L170" s="55">
        <v>187118.16931999999</v>
      </c>
      <c r="M170" s="55">
        <v>72.257696404263982</v>
      </c>
      <c r="N170" s="55">
        <v>69.77074809649875</v>
      </c>
      <c r="O170" s="75">
        <v>175920.82779000001</v>
      </c>
      <c r="P170" s="55">
        <v>11197.341529999976</v>
      </c>
      <c r="Q170" s="55">
        <v>71841.330680000014</v>
      </c>
      <c r="R170" s="55">
        <f>K170-L170</f>
        <v>81071.830680000014</v>
      </c>
      <c r="S170" s="56">
        <f t="shared" ref="S170:S183" si="60">K170</f>
        <v>268190</v>
      </c>
      <c r="T170" s="57"/>
      <c r="U170" s="57"/>
      <c r="V170" s="19"/>
    </row>
    <row r="171" spans="1:22" s="9" customFormat="1" x14ac:dyDescent="0.25">
      <c r="A171" s="94" t="s">
        <v>230</v>
      </c>
      <c r="B171" s="50" t="s">
        <v>26</v>
      </c>
      <c r="C171" s="93" t="s">
        <v>229</v>
      </c>
      <c r="D171" s="52">
        <v>72335.5</v>
      </c>
      <c r="E171" s="53">
        <v>72335.5</v>
      </c>
      <c r="F171" s="53">
        <v>72335.5</v>
      </c>
      <c r="G171" s="53">
        <v>72335.5</v>
      </c>
      <c r="H171" s="53">
        <v>72335.5</v>
      </c>
      <c r="I171" s="53">
        <v>72335.5</v>
      </c>
      <c r="J171" s="53">
        <v>72335.5</v>
      </c>
      <c r="K171" s="54">
        <v>72635.5</v>
      </c>
      <c r="L171" s="55">
        <v>47728.7</v>
      </c>
      <c r="M171" s="55">
        <v>65.982401448804524</v>
      </c>
      <c r="N171" s="55">
        <v>65.709880155020613</v>
      </c>
      <c r="O171" s="75">
        <v>47728.7</v>
      </c>
      <c r="P171" s="55">
        <v>0</v>
      </c>
      <c r="Q171" s="55">
        <v>24606.800000000003</v>
      </c>
      <c r="R171" s="55">
        <f>K171-L171</f>
        <v>24906.800000000003</v>
      </c>
      <c r="S171" s="56">
        <f t="shared" si="60"/>
        <v>72635.5</v>
      </c>
      <c r="T171" s="57"/>
      <c r="U171" s="57"/>
      <c r="V171" s="124"/>
    </row>
    <row r="172" spans="1:22" s="9" customFormat="1" x14ac:dyDescent="0.25">
      <c r="A172" s="94" t="s">
        <v>231</v>
      </c>
      <c r="B172" s="50" t="s">
        <v>26</v>
      </c>
      <c r="C172" s="93" t="s">
        <v>229</v>
      </c>
      <c r="D172" s="52">
        <v>126633.2</v>
      </c>
      <c r="E172" s="53">
        <v>126633.2</v>
      </c>
      <c r="F172" s="53">
        <v>126633.2</v>
      </c>
      <c r="G172" s="53">
        <v>126633.2</v>
      </c>
      <c r="H172" s="53">
        <v>126633.2</v>
      </c>
      <c r="I172" s="53">
        <v>126633.2</v>
      </c>
      <c r="J172" s="53">
        <v>126633.2</v>
      </c>
      <c r="K172" s="54">
        <v>125550.2</v>
      </c>
      <c r="L172" s="55">
        <v>87275.7</v>
      </c>
      <c r="M172" s="55">
        <v>68.920077831090111</v>
      </c>
      <c r="N172" s="55">
        <v>69.514584604405243</v>
      </c>
      <c r="O172" s="75">
        <v>87275.7</v>
      </c>
      <c r="P172" s="55">
        <v>0</v>
      </c>
      <c r="Q172" s="55">
        <v>39357.5</v>
      </c>
      <c r="R172" s="55">
        <f>K172-L172</f>
        <v>38274.5</v>
      </c>
      <c r="S172" s="56">
        <f t="shared" si="60"/>
        <v>125550.2</v>
      </c>
      <c r="T172" s="57"/>
      <c r="U172" s="57"/>
      <c r="V172" s="124"/>
    </row>
    <row r="173" spans="1:22" s="127" customFormat="1" ht="31.5" x14ac:dyDescent="0.25">
      <c r="A173" s="117" t="s">
        <v>232</v>
      </c>
      <c r="B173" s="118"/>
      <c r="C173" s="125"/>
      <c r="D173" s="120">
        <v>1305511.2999999998</v>
      </c>
      <c r="E173" s="120">
        <v>1305511.2999999998</v>
      </c>
      <c r="F173" s="120">
        <v>1305511.2999999998</v>
      </c>
      <c r="G173" s="120">
        <v>1344783.2999999998</v>
      </c>
      <c r="H173" s="120">
        <v>1344783.2999999998</v>
      </c>
      <c r="I173" s="73">
        <v>1344783.2999999998</v>
      </c>
      <c r="J173" s="121">
        <v>1344783.2999999998</v>
      </c>
      <c r="K173" s="121">
        <v>1345824.2</v>
      </c>
      <c r="L173" s="55">
        <v>885117.4</v>
      </c>
      <c r="M173" s="55">
        <v>65.81858950806425</v>
      </c>
      <c r="N173" s="55">
        <v>65.767683476043899</v>
      </c>
      <c r="O173" s="75">
        <v>883853.6</v>
      </c>
      <c r="P173" s="120">
        <v>1263.8000000000029</v>
      </c>
      <c r="Q173" s="120">
        <v>459665.9</v>
      </c>
      <c r="R173" s="120">
        <f t="shared" ref="R173:S173" si="61">SUM(R174:R177)</f>
        <v>460706.8</v>
      </c>
      <c r="S173" s="120">
        <f t="shared" si="61"/>
        <v>1345824.2</v>
      </c>
      <c r="T173" s="57"/>
      <c r="U173" s="57"/>
      <c r="V173" s="126"/>
    </row>
    <row r="174" spans="1:22" s="9" customFormat="1" ht="33.75" customHeight="1" x14ac:dyDescent="0.25">
      <c r="A174" s="94" t="s">
        <v>233</v>
      </c>
      <c r="B174" s="50" t="s">
        <v>26</v>
      </c>
      <c r="C174" s="93" t="s">
        <v>234</v>
      </c>
      <c r="D174" s="52">
        <v>30265.9</v>
      </c>
      <c r="E174" s="53">
        <v>30265.9</v>
      </c>
      <c r="F174" s="53">
        <v>30265.9</v>
      </c>
      <c r="G174" s="53">
        <v>30265.9</v>
      </c>
      <c r="H174" s="53">
        <v>30265.9</v>
      </c>
      <c r="I174" s="53">
        <v>30265.9</v>
      </c>
      <c r="J174" s="53">
        <v>30265.9</v>
      </c>
      <c r="K174" s="54">
        <v>31348.9</v>
      </c>
      <c r="L174" s="55">
        <v>19684.900000000001</v>
      </c>
      <c r="M174" s="55">
        <v>65.039863344556082</v>
      </c>
      <c r="N174" s="55">
        <v>62.79295286277987</v>
      </c>
      <c r="O174" s="75">
        <v>18421.099999999999</v>
      </c>
      <c r="P174" s="55">
        <v>1263.8000000000029</v>
      </c>
      <c r="Q174" s="55">
        <v>10581</v>
      </c>
      <c r="R174" s="55">
        <f t="shared" ref="R174:R183" si="62">K174-L174</f>
        <v>11664</v>
      </c>
      <c r="S174" s="56">
        <f t="shared" si="60"/>
        <v>31348.9</v>
      </c>
      <c r="T174" s="57"/>
      <c r="U174" s="57"/>
      <c r="V174" s="124"/>
    </row>
    <row r="175" spans="1:22" s="9" customFormat="1" ht="25.5" customHeight="1" x14ac:dyDescent="0.25">
      <c r="A175" s="128" t="s">
        <v>235</v>
      </c>
      <c r="B175" s="129" t="s">
        <v>26</v>
      </c>
      <c r="C175" s="93" t="s">
        <v>234</v>
      </c>
      <c r="D175" s="52">
        <v>1018606</v>
      </c>
      <c r="E175" s="53">
        <v>1018606</v>
      </c>
      <c r="F175" s="53">
        <v>1018606</v>
      </c>
      <c r="G175" s="69">
        <v>1022172.3</v>
      </c>
      <c r="H175" s="53">
        <v>1022172.3</v>
      </c>
      <c r="I175" s="53">
        <v>1022172.3</v>
      </c>
      <c r="J175" s="53">
        <v>1022172.3</v>
      </c>
      <c r="K175" s="54">
        <v>1022172.3</v>
      </c>
      <c r="L175" s="55">
        <v>709459.9</v>
      </c>
      <c r="M175" s="55">
        <v>69.407075499893708</v>
      </c>
      <c r="N175" s="55">
        <v>69.407075499893708</v>
      </c>
      <c r="O175" s="75">
        <v>709459.9</v>
      </c>
      <c r="P175" s="55">
        <v>0</v>
      </c>
      <c r="Q175" s="55">
        <v>312712.40000000002</v>
      </c>
      <c r="R175" s="55">
        <f t="shared" si="62"/>
        <v>312712.40000000002</v>
      </c>
      <c r="S175" s="56">
        <f t="shared" si="60"/>
        <v>1022172.3</v>
      </c>
      <c r="T175" s="57"/>
      <c r="U175" s="57"/>
      <c r="V175" s="124"/>
    </row>
    <row r="176" spans="1:22" s="9" customFormat="1" ht="30.75" customHeight="1" x14ac:dyDescent="0.25">
      <c r="A176" s="94" t="s">
        <v>236</v>
      </c>
      <c r="B176" s="50" t="s">
        <v>26</v>
      </c>
      <c r="C176" s="51" t="s">
        <v>237</v>
      </c>
      <c r="D176" s="52">
        <v>255919</v>
      </c>
      <c r="E176" s="53">
        <v>255919</v>
      </c>
      <c r="F176" s="53">
        <v>255919</v>
      </c>
      <c r="G176" s="69">
        <v>291624.7</v>
      </c>
      <c r="H176" s="53">
        <v>291624.7</v>
      </c>
      <c r="I176" s="53">
        <v>291624.7</v>
      </c>
      <c r="J176" s="53">
        <v>291624.7</v>
      </c>
      <c r="K176" s="53">
        <v>291624.7</v>
      </c>
      <c r="L176" s="55">
        <v>155840.6</v>
      </c>
      <c r="M176" s="55">
        <v>53.438751930134863</v>
      </c>
      <c r="N176" s="55">
        <v>53.438751930134863</v>
      </c>
      <c r="O176" s="75">
        <v>155840.6</v>
      </c>
      <c r="P176" s="55">
        <v>0</v>
      </c>
      <c r="Q176" s="55">
        <v>135784.1</v>
      </c>
      <c r="R176" s="55">
        <f t="shared" si="62"/>
        <v>135784.1</v>
      </c>
      <c r="S176" s="56">
        <f t="shared" si="60"/>
        <v>291624.7</v>
      </c>
      <c r="T176" s="57"/>
      <c r="U176" s="57"/>
      <c r="V176" s="124"/>
    </row>
    <row r="177" spans="1:22" s="9" customFormat="1" x14ac:dyDescent="0.25">
      <c r="A177" s="130" t="s">
        <v>238</v>
      </c>
      <c r="B177" s="50" t="s">
        <v>26</v>
      </c>
      <c r="C177" s="51" t="s">
        <v>239</v>
      </c>
      <c r="D177" s="52">
        <v>720.4</v>
      </c>
      <c r="E177" s="53">
        <v>720.4</v>
      </c>
      <c r="F177" s="53">
        <v>720.4</v>
      </c>
      <c r="G177" s="53">
        <v>720.4</v>
      </c>
      <c r="H177" s="53">
        <v>720.4</v>
      </c>
      <c r="I177" s="53">
        <v>720.4</v>
      </c>
      <c r="J177" s="53">
        <v>720.4</v>
      </c>
      <c r="K177" s="54">
        <v>678.3</v>
      </c>
      <c r="L177" s="55">
        <v>132</v>
      </c>
      <c r="M177" s="55">
        <v>18.323153803442533</v>
      </c>
      <c r="N177" s="55">
        <v>19.46041574524547</v>
      </c>
      <c r="O177" s="75">
        <v>132</v>
      </c>
      <c r="P177" s="55">
        <v>0</v>
      </c>
      <c r="Q177" s="55">
        <v>588.4</v>
      </c>
      <c r="R177" s="55">
        <f t="shared" si="62"/>
        <v>546.29999999999995</v>
      </c>
      <c r="S177" s="56">
        <f t="shared" si="60"/>
        <v>678.3</v>
      </c>
      <c r="T177" s="57"/>
      <c r="U177" s="57"/>
      <c r="V177" s="124"/>
    </row>
    <row r="178" spans="1:22" ht="126" x14ac:dyDescent="0.25">
      <c r="A178" s="58" t="s">
        <v>240</v>
      </c>
      <c r="B178" s="50" t="s">
        <v>26</v>
      </c>
      <c r="C178" s="93" t="s">
        <v>241</v>
      </c>
      <c r="D178" s="52">
        <v>1305.8</v>
      </c>
      <c r="E178" s="53">
        <v>1305.8</v>
      </c>
      <c r="F178" s="53">
        <v>1305.8</v>
      </c>
      <c r="G178" s="53">
        <v>1305.8</v>
      </c>
      <c r="H178" s="53">
        <v>1305.8</v>
      </c>
      <c r="I178" s="53">
        <v>1305.8</v>
      </c>
      <c r="J178" s="53">
        <v>1305.8</v>
      </c>
      <c r="K178" s="54">
        <v>972.8</v>
      </c>
      <c r="L178" s="55">
        <v>172.78</v>
      </c>
      <c r="M178" s="55">
        <v>13.231735334660744</v>
      </c>
      <c r="N178" s="55">
        <v>17.761101973684212</v>
      </c>
      <c r="O178" s="75">
        <v>172.78</v>
      </c>
      <c r="P178" s="55">
        <v>0</v>
      </c>
      <c r="Q178" s="55">
        <v>1133.02</v>
      </c>
      <c r="R178" s="55">
        <f t="shared" si="62"/>
        <v>800.02</v>
      </c>
      <c r="S178" s="56">
        <f t="shared" si="60"/>
        <v>972.8</v>
      </c>
      <c r="T178" s="57" t="str">
        <f>IF(S178-K178&gt;0,S178-K178,"")</f>
        <v/>
      </c>
      <c r="U178" s="57" t="str">
        <f>IF(S178-K178&lt;0,S178-K178,"")</f>
        <v/>
      </c>
      <c r="V178" s="19"/>
    </row>
    <row r="179" spans="1:22" ht="63" x14ac:dyDescent="0.25">
      <c r="A179" s="60" t="s">
        <v>242</v>
      </c>
      <c r="B179" s="50" t="s">
        <v>26</v>
      </c>
      <c r="C179" s="93" t="s">
        <v>243</v>
      </c>
      <c r="D179" s="52">
        <v>71848.899999999994</v>
      </c>
      <c r="E179" s="53">
        <v>71848.899999999994</v>
      </c>
      <c r="F179" s="53">
        <v>71848.899999999994</v>
      </c>
      <c r="G179" s="53">
        <v>71848.899999999994</v>
      </c>
      <c r="H179" s="53">
        <v>71848.899999999994</v>
      </c>
      <c r="I179" s="53">
        <v>71848.899999999994</v>
      </c>
      <c r="J179" s="53">
        <v>71848.899999999994</v>
      </c>
      <c r="K179" s="54">
        <v>71521.7</v>
      </c>
      <c r="L179" s="55">
        <v>11139.331389999999</v>
      </c>
      <c r="M179" s="55">
        <v>15.503830107350286</v>
      </c>
      <c r="N179" s="55">
        <v>15.574757577071013</v>
      </c>
      <c r="O179" s="75">
        <v>11139.331389999999</v>
      </c>
      <c r="P179" s="55">
        <v>0</v>
      </c>
      <c r="Q179" s="55">
        <v>60709.568609999995</v>
      </c>
      <c r="R179" s="55">
        <f t="shared" si="62"/>
        <v>60382.368609999998</v>
      </c>
      <c r="S179" s="56">
        <f t="shared" si="60"/>
        <v>71521.7</v>
      </c>
      <c r="T179" s="57" t="str">
        <f>IF(S179-K179&gt;0,S179-K179,"")</f>
        <v/>
      </c>
      <c r="U179" s="57" t="str">
        <f>IF(S179-K179&lt;0,S179-K179,"")</f>
        <v/>
      </c>
      <c r="V179" s="60"/>
    </row>
    <row r="180" spans="1:22" ht="78.75" x14ac:dyDescent="0.25">
      <c r="A180" s="60" t="s">
        <v>244</v>
      </c>
      <c r="B180" s="50" t="s">
        <v>26</v>
      </c>
      <c r="C180" s="93" t="s">
        <v>245</v>
      </c>
      <c r="D180" s="52">
        <v>2446.5</v>
      </c>
      <c r="E180" s="53">
        <v>2446.5</v>
      </c>
      <c r="F180" s="53">
        <v>2446.5</v>
      </c>
      <c r="G180" s="53">
        <v>2446.5</v>
      </c>
      <c r="H180" s="53">
        <v>2446.5</v>
      </c>
      <c r="I180" s="53">
        <v>2446.5</v>
      </c>
      <c r="J180" s="53">
        <v>2446.5</v>
      </c>
      <c r="K180" s="54">
        <v>2364.5</v>
      </c>
      <c r="L180" s="55">
        <v>849.52634</v>
      </c>
      <c r="M180" s="55">
        <v>34.72415041896587</v>
      </c>
      <c r="N180" s="55">
        <v>35.928371325861704</v>
      </c>
      <c r="O180" s="75">
        <v>849.52634</v>
      </c>
      <c r="P180" s="55">
        <v>0</v>
      </c>
      <c r="Q180" s="55">
        <v>1596.9736600000001</v>
      </c>
      <c r="R180" s="55">
        <f t="shared" si="62"/>
        <v>1514.9736600000001</v>
      </c>
      <c r="S180" s="56">
        <f t="shared" si="60"/>
        <v>2364.5</v>
      </c>
      <c r="T180" s="57" t="str">
        <f>IF(S180-K180&gt;0,S180-K180,"")</f>
        <v/>
      </c>
      <c r="U180" s="57" t="str">
        <f>IF(S180-K180&lt;0,S180-K180,"")</f>
        <v/>
      </c>
      <c r="V180" s="60"/>
    </row>
    <row r="181" spans="1:22" ht="47.25" x14ac:dyDescent="0.25">
      <c r="A181" s="94" t="s">
        <v>246</v>
      </c>
      <c r="B181" s="50" t="s">
        <v>26</v>
      </c>
      <c r="C181" s="93" t="s">
        <v>247</v>
      </c>
      <c r="D181" s="52">
        <v>147656.70000000001</v>
      </c>
      <c r="E181" s="53">
        <v>147656.70000000001</v>
      </c>
      <c r="F181" s="53">
        <v>147656.70000000001</v>
      </c>
      <c r="G181" s="53">
        <v>147656.70000000001</v>
      </c>
      <c r="H181" s="53">
        <v>147656.70000000001</v>
      </c>
      <c r="I181" s="53">
        <v>147656.70000000001</v>
      </c>
      <c r="J181" s="53">
        <v>147656.70000000001</v>
      </c>
      <c r="K181" s="54">
        <v>147437.30000000002</v>
      </c>
      <c r="L181" s="55">
        <v>113574</v>
      </c>
      <c r="M181" s="55">
        <v>76.917606854277523</v>
      </c>
      <c r="N181" s="55">
        <v>77.032067190595583</v>
      </c>
      <c r="O181" s="75">
        <v>113574</v>
      </c>
      <c r="P181" s="131">
        <v>0</v>
      </c>
      <c r="Q181" s="55">
        <v>34082.700000000012</v>
      </c>
      <c r="R181" s="55">
        <f t="shared" si="62"/>
        <v>33863.300000000017</v>
      </c>
      <c r="S181" s="56">
        <f t="shared" si="60"/>
        <v>147437.30000000002</v>
      </c>
      <c r="T181" s="57" t="str">
        <f>IF(S181-K181&gt;0,S181-K181,"")</f>
        <v/>
      </c>
      <c r="U181" s="57" t="str">
        <f>IF(S181-K181&lt;0,S181-K181,"")</f>
        <v/>
      </c>
      <c r="V181" s="19"/>
    </row>
    <row r="182" spans="1:22" ht="31.5" x14ac:dyDescent="0.25">
      <c r="A182" s="94" t="s">
        <v>248</v>
      </c>
      <c r="B182" s="50" t="s">
        <v>26</v>
      </c>
      <c r="C182" s="93" t="s">
        <v>249</v>
      </c>
      <c r="D182" s="52"/>
      <c r="E182" s="53">
        <v>0</v>
      </c>
      <c r="F182" s="53">
        <v>0</v>
      </c>
      <c r="G182" s="69">
        <v>500</v>
      </c>
      <c r="H182" s="53">
        <v>500</v>
      </c>
      <c r="I182" s="53">
        <v>500</v>
      </c>
      <c r="J182" s="53">
        <v>500</v>
      </c>
      <c r="K182" s="53">
        <v>500</v>
      </c>
      <c r="L182" s="55"/>
      <c r="M182" s="55"/>
      <c r="N182" s="55">
        <v>0</v>
      </c>
      <c r="O182" s="75"/>
      <c r="P182" s="55"/>
      <c r="Q182" s="55">
        <v>500</v>
      </c>
      <c r="R182" s="55">
        <f t="shared" si="62"/>
        <v>500</v>
      </c>
      <c r="S182" s="56">
        <f t="shared" si="60"/>
        <v>500</v>
      </c>
      <c r="T182" s="57" t="str">
        <f>IF(S182-K182&gt;0,S182-K182,"")</f>
        <v/>
      </c>
      <c r="U182" s="57" t="str">
        <f>IF(S182-K182&lt;0,S182-K182,"")</f>
        <v/>
      </c>
      <c r="V182" s="19"/>
    </row>
    <row r="183" spans="1:22" ht="78.75" x14ac:dyDescent="0.25">
      <c r="A183" s="116" t="s">
        <v>250</v>
      </c>
      <c r="B183" s="50" t="s">
        <v>26</v>
      </c>
      <c r="C183" s="93" t="s">
        <v>251</v>
      </c>
      <c r="D183" s="52">
        <v>337.9</v>
      </c>
      <c r="E183" s="53">
        <v>337.9</v>
      </c>
      <c r="F183" s="53">
        <v>337.9</v>
      </c>
      <c r="G183" s="53">
        <v>337.9</v>
      </c>
      <c r="H183" s="53">
        <v>337.9</v>
      </c>
      <c r="I183" s="53">
        <v>337.9</v>
      </c>
      <c r="J183" s="53">
        <v>337.9</v>
      </c>
      <c r="K183" s="53">
        <v>337.9</v>
      </c>
      <c r="L183" s="55">
        <v>253.44</v>
      </c>
      <c r="M183" s="55">
        <v>75.0044391831903</v>
      </c>
      <c r="N183" s="55">
        <v>75.0044391831903</v>
      </c>
      <c r="O183" s="75">
        <v>253.44</v>
      </c>
      <c r="P183" s="55">
        <v>0</v>
      </c>
      <c r="Q183" s="55">
        <v>84.45999999999998</v>
      </c>
      <c r="R183" s="55">
        <f t="shared" si="62"/>
        <v>84.45999999999998</v>
      </c>
      <c r="S183" s="56">
        <f t="shared" si="60"/>
        <v>337.9</v>
      </c>
      <c r="T183" s="57"/>
      <c r="U183" s="57"/>
      <c r="V183" s="19"/>
    </row>
    <row r="184" spans="1:22" s="134" customFormat="1" x14ac:dyDescent="0.2">
      <c r="A184" s="132"/>
      <c r="B184" s="133"/>
      <c r="C184" s="132"/>
      <c r="D184" s="132"/>
      <c r="E184" s="132"/>
      <c r="J184" s="132"/>
      <c r="K184" s="135">
        <f t="shared" ref="K184" si="63">J184</f>
        <v>0</v>
      </c>
      <c r="L184" s="132"/>
      <c r="M184" s="132"/>
      <c r="N184" s="132"/>
      <c r="O184" s="136"/>
      <c r="P184" s="137"/>
      <c r="Q184" s="132"/>
      <c r="R184" s="132"/>
    </row>
    <row r="185" spans="1:22" x14ac:dyDescent="0.2">
      <c r="A185" s="138"/>
      <c r="B185" s="139"/>
      <c r="C185" s="140"/>
      <c r="D185" s="140"/>
      <c r="E185" s="140"/>
      <c r="F185" s="141"/>
      <c r="G185" s="141"/>
      <c r="H185" s="141"/>
      <c r="I185" s="141"/>
      <c r="J185" s="142"/>
      <c r="K185" s="142"/>
      <c r="L185" s="142"/>
      <c r="M185" s="142"/>
      <c r="N185" s="142"/>
      <c r="O185" s="8"/>
      <c r="Q185" s="142"/>
      <c r="R185" s="142"/>
    </row>
    <row r="186" spans="1:22" x14ac:dyDescent="0.2">
      <c r="A186" s="138"/>
      <c r="B186" s="139"/>
      <c r="C186" s="140"/>
      <c r="D186" s="140"/>
      <c r="E186" s="140"/>
      <c r="F186" s="141"/>
      <c r="G186" s="141"/>
      <c r="H186" s="141"/>
      <c r="I186" s="141"/>
      <c r="J186" s="142"/>
      <c r="K186" s="142"/>
      <c r="L186" s="142"/>
      <c r="M186" s="142"/>
      <c r="N186" s="142"/>
      <c r="O186" s="8"/>
      <c r="Q186" s="142"/>
      <c r="R186" s="142"/>
    </row>
    <row r="187" spans="1:22" x14ac:dyDescent="0.2">
      <c r="A187" s="138"/>
      <c r="B187" s="139"/>
      <c r="C187" s="138"/>
      <c r="D187" s="138"/>
      <c r="E187" s="138"/>
    </row>
    <row r="188" spans="1:22" x14ac:dyDescent="0.2">
      <c r="A188" s="138"/>
      <c r="B188" s="139"/>
      <c r="C188" s="138"/>
      <c r="D188" s="138"/>
      <c r="E188" s="138"/>
    </row>
    <row r="189" spans="1:22" x14ac:dyDescent="0.2">
      <c r="A189" s="138"/>
      <c r="B189" s="139"/>
      <c r="C189" s="138"/>
      <c r="D189" s="138"/>
      <c r="E189" s="138"/>
    </row>
    <row r="190" spans="1:22" x14ac:dyDescent="0.2">
      <c r="A190" s="143"/>
      <c r="B190" s="139"/>
      <c r="C190" s="138"/>
      <c r="D190" s="138"/>
      <c r="E190" s="138"/>
    </row>
    <row r="191" spans="1:22" x14ac:dyDescent="0.2">
      <c r="A191" s="138"/>
      <c r="B191" s="139"/>
      <c r="C191" s="138"/>
      <c r="D191" s="138"/>
      <c r="E191" s="138"/>
    </row>
    <row r="192" spans="1:22" x14ac:dyDescent="0.2">
      <c r="A192" s="138"/>
      <c r="B192" s="139"/>
      <c r="C192" s="138"/>
      <c r="D192" s="138"/>
      <c r="E192" s="138"/>
    </row>
    <row r="193" spans="1:5" x14ac:dyDescent="0.2">
      <c r="A193" s="138"/>
      <c r="B193" s="139"/>
      <c r="C193" s="138"/>
      <c r="D193" s="138"/>
      <c r="E193" s="138"/>
    </row>
    <row r="194" spans="1:5" x14ac:dyDescent="0.2">
      <c r="A194" s="138"/>
      <c r="B194" s="139"/>
      <c r="C194" s="138"/>
      <c r="D194" s="138"/>
      <c r="E194" s="138"/>
    </row>
    <row r="195" spans="1:5" x14ac:dyDescent="0.2">
      <c r="A195" s="138"/>
      <c r="B195" s="139"/>
      <c r="C195" s="138"/>
      <c r="D195" s="138"/>
      <c r="E195" s="138"/>
    </row>
    <row r="196" spans="1:5" x14ac:dyDescent="0.2">
      <c r="A196" s="138"/>
      <c r="B196" s="139"/>
      <c r="C196" s="138"/>
      <c r="D196" s="138"/>
      <c r="E196" s="138"/>
    </row>
    <row r="197" spans="1:5" x14ac:dyDescent="0.2">
      <c r="A197" s="138"/>
      <c r="B197" s="139"/>
      <c r="C197" s="138"/>
      <c r="D197" s="138"/>
      <c r="E197" s="138"/>
    </row>
    <row r="198" spans="1:5" x14ac:dyDescent="0.2">
      <c r="A198" s="138"/>
      <c r="B198" s="139"/>
      <c r="C198" s="138"/>
      <c r="D198" s="138"/>
      <c r="E198" s="138"/>
    </row>
    <row r="199" spans="1:5" x14ac:dyDescent="0.2">
      <c r="A199" s="138"/>
      <c r="B199" s="139"/>
      <c r="C199" s="138"/>
      <c r="D199" s="138"/>
      <c r="E199" s="138"/>
    </row>
    <row r="200" spans="1:5" x14ac:dyDescent="0.2">
      <c r="A200" s="138"/>
      <c r="B200" s="139"/>
      <c r="C200" s="138"/>
      <c r="D200" s="138"/>
      <c r="E200" s="138"/>
    </row>
    <row r="201" spans="1:5" x14ac:dyDescent="0.2">
      <c r="A201" s="138"/>
      <c r="B201" s="139"/>
      <c r="C201" s="138"/>
      <c r="D201" s="138"/>
      <c r="E201" s="138"/>
    </row>
    <row r="202" spans="1:5" x14ac:dyDescent="0.2">
      <c r="A202" s="138"/>
      <c r="B202" s="139"/>
      <c r="C202" s="138"/>
      <c r="D202" s="138"/>
      <c r="E202" s="138"/>
    </row>
  </sheetData>
  <autoFilter ref="A7:V184"/>
  <mergeCells count="25">
    <mergeCell ref="O5:O6"/>
    <mergeCell ref="A1:V1"/>
    <mergeCell ref="A2:R2"/>
    <mergeCell ref="A3:R3"/>
    <mergeCell ref="A5:A6"/>
    <mergeCell ref="B5:B6"/>
    <mergeCell ref="C5:C6"/>
    <mergeCell ref="D5:D6"/>
    <mergeCell ref="E5:E6"/>
    <mergeCell ref="F5:F6"/>
    <mergeCell ref="G5:G6"/>
    <mergeCell ref="H5:H6"/>
    <mergeCell ref="I5:I6"/>
    <mergeCell ref="J5:J6"/>
    <mergeCell ref="K5:K6"/>
    <mergeCell ref="L5:N5"/>
    <mergeCell ref="V35:V36"/>
    <mergeCell ref="V37:V39"/>
    <mergeCell ref="V68:V69"/>
    <mergeCell ref="P5:P6"/>
    <mergeCell ref="Q5:Q6"/>
    <mergeCell ref="R5:R6"/>
    <mergeCell ref="S5:S6"/>
    <mergeCell ref="T5:U5"/>
    <mergeCell ref="V5:V6"/>
  </mergeCells>
  <printOptions horizontalCentered="1"/>
  <pageMargins left="0.25" right="0.25" top="0.75" bottom="0.75" header="0.3" footer="0.3"/>
  <pageSetup paperSize="9" scale="60" orientation="portrait" r:id="rId1"/>
  <headerFooter alignWithMargins="0">
    <oddFooter>&amp;R&amp;P</oddFooter>
  </headerFooter>
  <rowBreaks count="2" manualBreakCount="2">
    <brk id="98" max="16383" man="1"/>
    <brk id="11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край</vt:lpstr>
      <vt:lpstr>край!Заголовки_для_печати</vt:lpstr>
      <vt:lpstr>край!Область_печати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 Вильнер</dc:creator>
  <cp:lastModifiedBy>Ольга В. Вильнер</cp:lastModifiedBy>
  <cp:lastPrinted>2021-10-06T05:19:49Z</cp:lastPrinted>
  <dcterms:created xsi:type="dcterms:W3CDTF">2021-10-06T04:45:22Z</dcterms:created>
  <dcterms:modified xsi:type="dcterms:W3CDTF">2021-10-06T05:21:14Z</dcterms:modified>
</cp:coreProperties>
</file>