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360" windowWidth="27720" windowHeight="12315"/>
  </bookViews>
  <sheets>
    <sheet name="край" sheetId="1" r:id="rId1"/>
  </sheets>
  <definedNames>
    <definedName name="_xlnm._FilterDatabase" localSheetId="0" hidden="1">край!$A$7:$I$175</definedName>
    <definedName name="_xlnm.Print_Titles" localSheetId="0">край!$A:$A,край!$5:$6</definedName>
    <definedName name="_xlnm.Print_Area" localSheetId="0">край!$A$1:$L$174</definedName>
  </definedNames>
  <calcPr calcId="145621"/>
</workbook>
</file>

<file path=xl/calcChain.xml><?xml version="1.0" encoding="utf-8"?>
<calcChain xmlns="http://schemas.openxmlformats.org/spreadsheetml/2006/main">
  <c r="K15" i="1" l="1"/>
  <c r="K128" i="1" l="1"/>
  <c r="L128" i="1" s="1"/>
  <c r="L15" i="1" l="1"/>
  <c r="K164" i="1" l="1"/>
  <c r="K160" i="1"/>
  <c r="K159" i="1" s="1"/>
  <c r="K153" i="1"/>
  <c r="L153" i="1" s="1"/>
  <c r="K154" i="1"/>
  <c r="L154" i="1" s="1"/>
  <c r="K138" i="1"/>
  <c r="L138" i="1" s="1"/>
  <c r="K137" i="1"/>
  <c r="L137" i="1" s="1"/>
  <c r="K127" i="1"/>
  <c r="L127" i="1" s="1"/>
  <c r="K124" i="1"/>
  <c r="L124" i="1" s="1"/>
  <c r="K125" i="1"/>
  <c r="L125" i="1" s="1"/>
  <c r="K115" i="1"/>
  <c r="L115" i="1" s="1"/>
  <c r="K97" i="1"/>
  <c r="L97" i="1" s="1"/>
  <c r="K96" i="1"/>
  <c r="L96" i="1" s="1"/>
  <c r="K66" i="1"/>
  <c r="L66" i="1" s="1"/>
  <c r="K65" i="1"/>
  <c r="L65" i="1" s="1"/>
  <c r="K16" i="1"/>
  <c r="K92" i="1"/>
  <c r="K136" i="1" l="1"/>
  <c r="L136" i="1" s="1"/>
  <c r="K114" i="1"/>
  <c r="L114" i="1" s="1"/>
  <c r="K64" i="1"/>
  <c r="L64" i="1" s="1"/>
  <c r="K10" i="1"/>
  <c r="L10" i="1" s="1"/>
  <c r="K13" i="1"/>
  <c r="L13" i="1" s="1"/>
  <c r="L16" i="1"/>
  <c r="K14" i="1"/>
  <c r="L14" i="1" s="1"/>
  <c r="K95" i="1"/>
  <c r="L95" i="1" s="1"/>
  <c r="K91" i="1"/>
  <c r="L91" i="1" s="1"/>
  <c r="L92" i="1"/>
  <c r="L159" i="1"/>
  <c r="K158" i="1"/>
  <c r="L158" i="1" s="1"/>
  <c r="K12" i="1"/>
  <c r="K9" i="1"/>
  <c r="C160" i="1"/>
  <c r="C158" i="1" s="1"/>
  <c r="J159" i="1"/>
  <c r="J158" i="1" s="1"/>
  <c r="C153" i="1"/>
  <c r="J137" i="1"/>
  <c r="C136" i="1"/>
  <c r="C124" i="1"/>
  <c r="J115" i="1"/>
  <c r="J114" i="1" s="1"/>
  <c r="C114" i="1"/>
  <c r="J97" i="1"/>
  <c r="J96" i="1"/>
  <c r="J95" i="1" s="1"/>
  <c r="C95" i="1"/>
  <c r="J92" i="1"/>
  <c r="J91" i="1" s="1"/>
  <c r="C91" i="1"/>
  <c r="J65" i="1"/>
  <c r="J64" i="1" s="1"/>
  <c r="J16" i="1"/>
  <c r="J13" i="1" s="1"/>
  <c r="C14" i="1"/>
  <c r="C8" i="1" l="1"/>
  <c r="L12" i="1"/>
  <c r="K11" i="1"/>
  <c r="L11" i="1" s="1"/>
  <c r="L9" i="1"/>
  <c r="K8" i="1"/>
  <c r="L8" i="1" s="1"/>
  <c r="J9" i="1"/>
  <c r="J12" i="1"/>
  <c r="J11" i="1" s="1"/>
  <c r="J10" i="1"/>
  <c r="J8" i="1" l="1"/>
</calcChain>
</file>

<file path=xl/sharedStrings.xml><?xml version="1.0" encoding="utf-8"?>
<sst xmlns="http://schemas.openxmlformats.org/spreadsheetml/2006/main" count="509" uniqueCount="271">
  <si>
    <t>Информация</t>
  </si>
  <si>
    <t>Направление финансирования</t>
  </si>
  <si>
    <t>уровень бюджета</t>
  </si>
  <si>
    <t>КБК в 2021 году</t>
  </si>
  <si>
    <t>Начислено с начала года</t>
  </si>
  <si>
    <t>Начислено, но не перечислено получателям</t>
  </si>
  <si>
    <t>Остаток  средств бюджета после начисления</t>
  </si>
  <si>
    <t>Сумма</t>
  </si>
  <si>
    <t xml:space="preserve">% исполнения </t>
  </si>
  <si>
    <t xml:space="preserve"> </t>
  </si>
  <si>
    <t>Государственная программа края "Развитие сельского хозяйства и регулирование рынков сельскохозяйственной продукции, сырья и продовольствия"</t>
  </si>
  <si>
    <t>Справочно:</t>
  </si>
  <si>
    <t>краевой бюджет</t>
  </si>
  <si>
    <t>01</t>
  </si>
  <si>
    <t>в 2020 году профинансированы мероприятия, не предусмотренные на 2021 год:</t>
  </si>
  <si>
    <t>федеральный бюджет</t>
  </si>
  <si>
    <t>02</t>
  </si>
  <si>
    <t xml:space="preserve"> - Социальные выплаты на обустройство гражданам, изъявившим желание переехать на постоянное место жительства в сельскую местность </t>
  </si>
  <si>
    <t>тыс. рублей</t>
  </si>
  <si>
    <t>Прямая поддержка отрасли</t>
  </si>
  <si>
    <t xml:space="preserve"> - Субсидии на  компенсацию части затрат на содержание племенных рогачей маралов</t>
  </si>
  <si>
    <t>1 Подпрограмма "Развитие отраслей агропромышленного комплекса"</t>
  </si>
  <si>
    <t>соф</t>
  </si>
  <si>
    <t>Субсидии на компенсацию части стоимости элитных и (или) репродукционных, и (или) гибридных семян сельскохозяйственных растений</t>
  </si>
  <si>
    <t>14 Б 00 21720</t>
  </si>
  <si>
    <t>35 получателей/             43 пакетов</t>
  </si>
  <si>
    <t>Субсидии на  компенсацию части затрат на производство и реализацию сухого молока и (или) сыра полутвердого, и (или) сыра твердого</t>
  </si>
  <si>
    <t>14 Б 00 21730</t>
  </si>
  <si>
    <t xml:space="preserve">5 получателей </t>
  </si>
  <si>
    <t>Субсидии на оказание несвязанной поддержки в области растениеводства государственным и муниципальным предприятиям, сельскохозяйственным товаропроизводителям</t>
  </si>
  <si>
    <t>14 Б 00 21880</t>
  </si>
  <si>
    <t xml:space="preserve">47 получателей </t>
  </si>
  <si>
    <t>Субсидии на компенсацию части затрат на приобретение кормов для рыбы</t>
  </si>
  <si>
    <t>14 Б 00 22180</t>
  </si>
  <si>
    <t xml:space="preserve">4 получателя </t>
  </si>
  <si>
    <t>Субсидии на компенсацию части затрат на производство и реализацию молока</t>
  </si>
  <si>
    <t>14 Б 00 24050</t>
  </si>
  <si>
    <t>147 получателей</t>
  </si>
  <si>
    <t>Субсидии на  компенсацию части затрат на приобретение племенного материала разводимых пород, включенных в Государственный реестр селекционных достижений, допущенных к использованию</t>
  </si>
  <si>
    <t>14 Б 00 24220</t>
  </si>
  <si>
    <t>21 получателей- 25 пакетов</t>
  </si>
  <si>
    <t>Субсидии на удешевление стоимости семени и жидкого азота, реализованных в крае для искусственного осеменения сельскохозяйственных животных</t>
  </si>
  <si>
    <t>14 Б 00 24240</t>
  </si>
  <si>
    <t>1 получатель</t>
  </si>
  <si>
    <t>Субсидии на возмещение части  затрат на уплату процентов по кредитным договорам (договорам займа), заключенным с 1 января 2017 года на срок до 2 лет</t>
  </si>
  <si>
    <t>14 Б 00 24300</t>
  </si>
  <si>
    <t>18 получателей/ 33 договора</t>
  </si>
  <si>
    <t>Субсидии на компенсацию части затрат на содержание коров и нетелей крупного рогатого скота</t>
  </si>
  <si>
    <t>14 Б 00 24330</t>
  </si>
  <si>
    <t xml:space="preserve">88 получателей </t>
  </si>
  <si>
    <t>Субсидии на компенсацию части затрат на производство и реализацию продукции птицеводства</t>
  </si>
  <si>
    <t>14 Б 00 24360</t>
  </si>
  <si>
    <t>5 получателей</t>
  </si>
  <si>
    <t>Субсидии на компенсацию части затрат на производство оригинальных и элитных семян зерновых и (или) зернобобовых культур</t>
  </si>
  <si>
    <t>14 Б 00 24390</t>
  </si>
  <si>
    <t xml:space="preserve">3 получателя </t>
  </si>
  <si>
    <t>Субсидии на оказание поддержки производства продукции животноводства в районах Крайнего Севера</t>
  </si>
  <si>
    <t>14 Б 00 24450</t>
  </si>
  <si>
    <t>Субсидии на возмещение части затрат на проведение некорневой подкормки минеральными азотными удобрениями посевов озимой и яровой пшеницы</t>
  </si>
  <si>
    <t>14 Б 00 24460</t>
  </si>
  <si>
    <t>Гранты в форме субсидий сельскохозяйственным научным организациям на финансовое обеспечение затрат на развитие материально-технической базы, необходимой для реализации научных, научно-технических проектов и (или) на поддержку производства, и (или) на реализацию сельскохозяйственной продукции собственного производства</t>
  </si>
  <si>
    <t>14 Б 00 24470</t>
  </si>
  <si>
    <t>Субсидии на возмещение части затрат на производство органической продукции в области растениеводства, поставляемой на экспорт</t>
  </si>
  <si>
    <t>14 Б 00 24480</t>
  </si>
  <si>
    <t>Субсидии на компенсацию части затрат на производство и реализацию муки, и (или) крупы, и (или) макаронных изделий</t>
  </si>
  <si>
    <t>14 Б 00 24810</t>
  </si>
  <si>
    <t xml:space="preserve">Субсидии на возмещение части затрат, связанных с оказанием услуг по продвижению пищевых продуктов </t>
  </si>
  <si>
    <t>14 Б 00 24350</t>
  </si>
  <si>
    <t>Субсидии на возмещение части затрат, направленных на обеспечение прироста собственного производства зерновых, зернобобовых и масличных (за исключением рапса и сои) культур</t>
  </si>
  <si>
    <t>14 Б 00 R5021</t>
  </si>
  <si>
    <t>59 получателей</t>
  </si>
  <si>
    <t>Субсидии на возмещение части затрат, направленных на обеспечение прироста собственного производства молока</t>
  </si>
  <si>
    <t>14 Б 00 R5022</t>
  </si>
  <si>
    <t>38 получателей</t>
  </si>
  <si>
    <t>Cубсидии на возмещение части затрат на поддержку элитного семеноводства и на проведение агротехнических работ в области семеноводства сельскохозяйственных культур</t>
  </si>
  <si>
    <t>14 Б 00 R5081</t>
  </si>
  <si>
    <t>183 получателя</t>
  </si>
  <si>
    <t>Cубсидии на возмещение части затрат на поддержку собственного производства молока</t>
  </si>
  <si>
    <t>14 Б 00 R5082</t>
  </si>
  <si>
    <t>108 получателей</t>
  </si>
  <si>
    <t xml:space="preserve">Субсидии на возмещение части затрат на племенное маточное поголовье с/х животных, племенных быков-производителей  </t>
  </si>
  <si>
    <t>14 Б 00 R5083</t>
  </si>
  <si>
    <t xml:space="preserve">16 получателей </t>
  </si>
  <si>
    <t>Субсидии на возмещение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t>
  </si>
  <si>
    <t>14 Б 00 R5084</t>
  </si>
  <si>
    <t xml:space="preserve">453 получателей </t>
  </si>
  <si>
    <t>Субсидии на возмещение части затрат на уплату страховых премий, начисленных по договорам сельскохозяйственного страхования в области растениеводства, и (или) животноводства, и (или) товарной аквакультуры (товарного рыбоводства)</t>
  </si>
  <si>
    <t>14 Б 00 R5085</t>
  </si>
  <si>
    <t>1 получатель /       1 договор</t>
  </si>
  <si>
    <t>Субсидии на возмещение части затрат, связанных с приобретением продовольственной пшеницы для производства муки</t>
  </si>
  <si>
    <t>14 Б 00 R6010</t>
  </si>
  <si>
    <t>6 получателей</t>
  </si>
  <si>
    <t xml:space="preserve">Субсидии на возмещение  части затрат на реализацию произведенных и реализованных хлеба и хлебобулочных изделий </t>
  </si>
  <si>
    <t>14 Б 00 R6020</t>
  </si>
  <si>
    <t>8 получателей</t>
  </si>
  <si>
    <t>Субсидии на возмещение части затрат, направленных на производство бобов соевых и (или) семян рапса масличных культур</t>
  </si>
  <si>
    <t>14 Б Т2 52590</t>
  </si>
  <si>
    <t>2 Подпрограмма "Развитие малых форм хозяйствования и сельскохозяйственной кооперации"</t>
  </si>
  <si>
    <t xml:space="preserve">Cубсидии центру компетенций в сфере сельскохозяйственной кооперации и поддержки фермеров на финасовое обеспечение затрат, связанных с осуществлением его деятельности, с оказанием консультационных услуг </t>
  </si>
  <si>
    <t>14 5 00 22450</t>
  </si>
  <si>
    <t>Субсидии на возмещение части затрат на содержание коров молочного направления продуктивности, находящихся в собственности и (или) пользовании у граждан, ведущих личное подсобное хозяйство, являющихся членами сельскохозяйственного потребительского кооператива</t>
  </si>
  <si>
    <t>14 5 00 22460</t>
  </si>
  <si>
    <t>17 получателей</t>
  </si>
  <si>
    <t xml:space="preserve">Субсидии на возмещение части затрат на приобретение племенных нетелей и (или) племенных коров, и (или) молодняка крупного рогатого скота для их последующей передачи в собственность граждан, ведущих личное подсобное хозяйство на территории края, являющихся членами сельскохозяйственного потребительского кооператива </t>
  </si>
  <si>
    <t>14 5 00 22470</t>
  </si>
  <si>
    <t xml:space="preserve">5 получателя </t>
  </si>
  <si>
    <t>Субсидии на компенсацию части затрат, связанных с  закупом животноводческой продукции (молока, мяса свиней, мяса КРС) у граждан, ведущих ЛПХ на территории края</t>
  </si>
  <si>
    <t>14 5 00 22900</t>
  </si>
  <si>
    <t xml:space="preserve">50 получателей </t>
  </si>
  <si>
    <t>Субсидии на возмещение части затрат, связанных с закупкой продовольственной продукции</t>
  </si>
  <si>
    <t>Гранты в форме субсидий на финансовое обеспечение затрат на развитие несельскохозяйственных видов деятельности</t>
  </si>
  <si>
    <t>14 5 00 22920</t>
  </si>
  <si>
    <t>Субсидии крестьянским (фермерским) хозяйствам, сельскохозяйственным потребительским кооперативам и сельскохозяйственным потребительским кооперативам, образованным двумя и более сельскохозяйственными потребительскими кооперативами, зарегистрированными на территории края, на возмещение части затрат на уплату процентов по кредитам (займам), полученным на срок до 2 лет и до 8 лет</t>
  </si>
  <si>
    <t>14 5 00 22440</t>
  </si>
  <si>
    <t>1 получатель/ 1 договор</t>
  </si>
  <si>
    <t>Субсидии гражданам, ведущим личное подсобное хозяйство на территории края, на возмещение части затрат на уплату процентов по кредитам, полученным на срок до 5 лет</t>
  </si>
  <si>
    <t>14 5 00 24380</t>
  </si>
  <si>
    <t>5 муниципальных образований</t>
  </si>
  <si>
    <t>Гранты в форме субсидий на финансовое обеспечение затрат на  развитие сельскохозяйственных потребительских кооперативов</t>
  </si>
  <si>
    <t>14 5 00 22480</t>
  </si>
  <si>
    <t>Гранты в форме субсидий главам крестьянских (фермерских) хозяйств или индивидуальным предпринимателям, являющимся сельскохозяйственными товаропроизводителями, на финансовое обеспечение затрат на развитие семейных ферм</t>
  </si>
  <si>
    <t>14 5 00 R5023</t>
  </si>
  <si>
    <t>Гранты в форме субсидий сельскохозяйственным потребительским кооперативам на финансовое обеспечение затрат на развитие материально-технической базы</t>
  </si>
  <si>
    <t>14 5 00 R5024</t>
  </si>
  <si>
    <t>Гранты в форме субсидий «Агростартап» крестьянским (фермерским) хозяйствам или индивидуальным предпринимателям, основным видом деятельности которых является производство или переработка сельскохозяйственной продукции, на финансовое обеспечение затрат, связанных с реализацией проекта создания и (или) развития хозяйства</t>
  </si>
  <si>
    <t>14 5 I7 54801</t>
  </si>
  <si>
    <t>Субсидии сельскохозяйственным потребительским кооперативам на возмещение части затрат, понесенных в текущем финансовом году</t>
  </si>
  <si>
    <t>14 5 I7 54802</t>
  </si>
  <si>
    <t>3 получателя</t>
  </si>
  <si>
    <t>Субсидии центру компетенций в сфере сельскохозяйственной кооперации и поддержки фермеров на финансовое обеспечение затрат, связанных с осуществлением деятельности</t>
  </si>
  <si>
    <t>14 5 I7 54803</t>
  </si>
  <si>
    <t>3 Подпрограмма "Обеспечение общих условий функционирования отраслей агропромышленного комплекса"</t>
  </si>
  <si>
    <r>
      <t xml:space="preserve">Расходы на проведение противоэпизоотических мероприятий, диагностических исследований инфекционных и инвазионных заболеваний животных, вынужденной и профилактической дезинфекции, дератизации, дезинсекции на территории края  </t>
    </r>
    <r>
      <rPr>
        <b/>
        <sz val="11"/>
        <color rgb="FF996633"/>
        <rFont val="Times New Roman"/>
        <family val="1"/>
        <charset val="204"/>
      </rPr>
      <t>(ветслужба)</t>
    </r>
  </si>
  <si>
    <t>14 В 00 22080</t>
  </si>
  <si>
    <r>
      <t xml:space="preserve">Расходы на закупку автотранспортных средств, мобильных вагончиков, мебели медицинской и офисной, специализированного оборудования, приборов, инвентаря и бытовой техники для оснащения мобильных вагончиков,  приборов и инструментов для проведения искусственного осеменения сельскохозяйственных животных </t>
    </r>
    <r>
      <rPr>
        <b/>
        <sz val="12"/>
        <color rgb="FF996633"/>
        <rFont val="Times New Roman"/>
        <family val="1"/>
        <charset val="204"/>
      </rPr>
      <t>(ветслужба)</t>
    </r>
  </si>
  <si>
    <t>14 В 00 24040</t>
  </si>
  <si>
    <t>4 Подпрограмма "Стимулирование инвестиционной деятельности в агропромышленном комплексе"</t>
  </si>
  <si>
    <t>Субсидии на компенсацию части затрат на выполнение инженерных изысканий и (или) на разработку проектной документации, и (или) проведение экспертизы проектной документации и строительство учебно-опытных животноводческих комплексов молочного направления, животноводческих объектов для содержания  быков-производителей или маралов</t>
  </si>
  <si>
    <t>14 Г 00 22350</t>
  </si>
  <si>
    <t>Субсидии на возмещение части затрат на уплату основного долга и затрат на уплату процентов по кредитным договорам, заключенным с 1 января 2020 года на срок до 4 лет</t>
  </si>
  <si>
    <t>14 Г 00 22790</t>
  </si>
  <si>
    <t xml:space="preserve">Субсидии на возмещение части затрат на уплату процентов по инвестиционным кредитам, полученным на срок до 10 лет </t>
  </si>
  <si>
    <t>14 Г 00 22820</t>
  </si>
  <si>
    <t>30 получателей / 59 договоров</t>
  </si>
  <si>
    <t>Субсидии на компенсацию части затрат на строительство объектов животноводства, используемых для содержания и (или) убоя крупного рогатого скота, для хранения кормов (силоса, сенажа), для переработки, утилизации отходов животноводства (биогазовые установки), для обработки, очистки сточных вод, животноводческих стоков (водоочистные сооружения), объектов для переработки сельскохозяйственной продукции, объектов овощеводства, используемых для производства и (или) хранения овощей и (или) картофеля</t>
  </si>
  <si>
    <t>14 Г 00 22830</t>
  </si>
  <si>
    <t>Субсидии на возмещение части прямых понесенных затрат на создание и (или) модернизацию объектов агропромышленного комплекса, на приобретение племенного материала, специализированного и технологического оборудования, сельскохозяйственной техники, автомобильного транспорта, на подключение (технологическое присоединение) к сетям инженерно-технического обеспечения в рамках реализации приоритетных инвестиционных проектов в агропромышленном комплексе</t>
  </si>
  <si>
    <t>14 Г 00 22860</t>
  </si>
  <si>
    <t>Субсидии на возмещение части затрат на уплату процентов по  кредитным договорам (договорам займа), заключенным с 1 января 2017 года на срок от 2 до 15 лет</t>
  </si>
  <si>
    <t>14 Г 00 22890</t>
  </si>
  <si>
    <t>33 получателей/ 53 договоров</t>
  </si>
  <si>
    <t>Субсидии на возмещение части затрат на уплату процентов по инвестиционным кредитам (займам), полученным на строительство, реконструкцию и модернизацию животноводческих комплексов для содержания свиней на срок до 8 лет, а также инвестиционным кредитам (займам), полученным на строительство, реконструкцию и модернизацию животноводческих комплексов (ферм) для содержания крупного рогатого скота на срок до 15 лет</t>
  </si>
  <si>
    <t>14 Г 00 23100</t>
  </si>
  <si>
    <t>5 получателей/  7 договоров</t>
  </si>
  <si>
    <t>Субсидии на возмещение части затрат на уплату процентов по инвестиционным кредитам (займам), полученным на срок до 8 лет, до 10 лет и до 15 лет</t>
  </si>
  <si>
    <t>14 Г 00 23110</t>
  </si>
  <si>
    <t>15 получателей/ 25 договоров</t>
  </si>
  <si>
    <t>Субсидии на возмещение (финансовое обеспечение) части затрат на строительство заготовительных пунктов, включая затраты на приобретение технологического оборудования для переработки сельскохозяйственной, лесной продукции</t>
  </si>
  <si>
    <t>14 Г 00 23120</t>
  </si>
  <si>
    <t xml:space="preserve">Субсидии на возмещение части затрат на строительство и (или) реконструкцию животноводческих объектов для производства молока </t>
  </si>
  <si>
    <t>14 Г 00 23130</t>
  </si>
  <si>
    <t>Субсидии на возмещение части затрат на уплату процентов по инвестиционным кредитам (займам) в агропромышленном комплексе</t>
  </si>
  <si>
    <t>14 Г 00 R4330</t>
  </si>
  <si>
    <t>15 получателей / 25 договоров</t>
  </si>
  <si>
    <t>Субсидии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</si>
  <si>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14 Г 00 R5260</t>
  </si>
  <si>
    <t>1 получатель/  3 договора</t>
  </si>
  <si>
    <t>5 Подпрограмма "Техническая и технологическая модернизация"</t>
  </si>
  <si>
    <t>Субсидии на компенсацию части затрат, связанных с оплатой первоначального (авансового) лизингового взноса, произведенного с 1 января 2018 года по заключенным договорам лизинга (сублизинга)</t>
  </si>
  <si>
    <t>14 4 00 22310</t>
  </si>
  <si>
    <t>112 получателей/                          322 договора</t>
  </si>
  <si>
    <t>Субсидии на возмещение части затрат, связанных с приобретением оборудования для цифровизации и автоматизации процессов производства продукции растенивеводства и (или) животноводства и (или) программного обеспечения</t>
  </si>
  <si>
    <t>14 4 00 22320</t>
  </si>
  <si>
    <t>16 получателей</t>
  </si>
  <si>
    <t>Расходы на приобретение изделий автомобильной промышленности, тракторов, сельскохозяйственных машин, оборудования и (или) линий, предназначенных для производства молочной продукции, и племенных сельскохозяйственных животных для передачи в федеральную собственность для нужд учреждений системы исполнения наказаний</t>
  </si>
  <si>
    <t>14 4 00 22330</t>
  </si>
  <si>
    <t>Субсидии на компенсацию части затрат, связанных с проведением капитального ремонта тракторов и (или) их агрегатов</t>
  </si>
  <si>
    <t>14 4 00 22360</t>
  </si>
  <si>
    <t>80 получателей/ 116 договоров</t>
  </si>
  <si>
    <t>Субсидии на компенсацию части затрат, связанных с оплатой первоначального (авансового) лизингового взноса, очередных лизинговых или арендных платежей</t>
  </si>
  <si>
    <t>14 4 00 22800</t>
  </si>
  <si>
    <t>63 получателей/ 257 договоров</t>
  </si>
  <si>
    <t>Субсидии на компенсацию части затрат, связанных с приобретением машин и оборудования для пищевой, перерабатывающей и элеваторной промышленности, модульных объектов,  сельскохозяйственных машин и оборудования для производства оригинальных и элитных семян сельскохозяйственных культур, оборудования для доения коров</t>
  </si>
  <si>
    <t>14 4 00 24510</t>
  </si>
  <si>
    <t>13 получателей/ 42 договорв</t>
  </si>
  <si>
    <t>Субсидии на компенсацию части затрат на реализацию мероприятий, направленных на увеличение уровня напряжения в точке присоединения энергопринимающих устройств</t>
  </si>
  <si>
    <t>14 4 00 24520</t>
  </si>
  <si>
    <t>Субсидии на компенсацию части затрат, связанных с приобретением новых тракторов и (или) новых самоходных зерноуборочных, и (или) самоходных кормоуборочных комбайнов, и (или) новых зерновых сушилок, и (или) новых посевных комплексов</t>
  </si>
  <si>
    <t>14 4 00 24530</t>
  </si>
  <si>
    <t>96 получателей/116 договоров</t>
  </si>
  <si>
    <t>6 Подпрограмма "Развитие мелиорации земель сельскохозяйственного назначения"</t>
  </si>
  <si>
    <t>Субсидии на возмещение части затрат на проведение культуртехнических мероприятий</t>
  </si>
  <si>
    <t>14 А 00 24180</t>
  </si>
  <si>
    <t>7 Подпрограмма "Кадровое обеспечение агропромышленного комплекса"</t>
  </si>
  <si>
    <t>Оплата услуг по проведению лекций, семинаров, дополнительному профессиональному образованию работников сельскохозяйственных товаропроизводителей, вновь созданных сельскохозяйственных товаропроизводителей, организаций агропромышленного комплекса, государственных и муниципальных предприятий, преподавателей, мастеров производственного обучения сельскохозяйственных образовательных организаций и муниципальных служащих</t>
  </si>
  <si>
    <t>14 6 00 22520</t>
  </si>
  <si>
    <t xml:space="preserve">Социальные выплаты на обустройство молодым специалистам, молодым рабочим, гражданам </t>
  </si>
  <si>
    <t>14 6 00 22550</t>
  </si>
  <si>
    <t>115 получателей</t>
  </si>
  <si>
    <t>Субсидии сельскохозяйственным товаропроизводителям, вновь созданным сельскохозяйственным товаропроизводителям на возмещение части затрат, связанных с выплатой заработной платы молодому специалисту, студентам, в случае их трудоустройства по срочному трудовому договору в период прохождения практической подготовки</t>
  </si>
  <si>
    <t>14 6 00 22560</t>
  </si>
  <si>
    <t>74 получателей/                                        826 период</t>
  </si>
  <si>
    <t>Субсидии сельскохозяйственным товаропроизводителям, вновь созданным сельскохозяйственным товаропроизводителям на компенсацию части затрат, связанных с дополнительным профессиональным образованием работников в организациях, осуществляющих образовательную деятельность по дополнительным профессиональным программам, расположенных на территории Российской Федерации</t>
  </si>
  <si>
    <t>14 6 00 22580</t>
  </si>
  <si>
    <t xml:space="preserve">Социальная выплата работникам сельскохозяйственных товаропроизводителей, вновь созданных сельскохозяйственных товаропроизводителей, сельскохозяйственных научных организаций на компенсацию затрат, связанных с получением ими высшего образования по очно-заочной, заочной форме обучения по специальности, направлению подготовки, соответствующим их трудовой функции </t>
  </si>
  <si>
    <t>14 6 00 24680</t>
  </si>
  <si>
    <t xml:space="preserve">14 получателей / 17 пакетов </t>
  </si>
  <si>
    <r>
      <t xml:space="preserve">Гранты в форме субсидий общеобразовательным организациям на финансовое обеспечение затрат, связанных с реализацией образовательных программ в области агротехнического образования  в сетевой форме </t>
    </r>
    <r>
      <rPr>
        <sz val="12"/>
        <color theme="3" tint="0.39997558519241921"/>
        <rFont val="Times New Roman"/>
        <family val="1"/>
        <charset val="204"/>
      </rPr>
      <t>(минобразования края)</t>
    </r>
  </si>
  <si>
    <t>14 6 00 24670</t>
  </si>
  <si>
    <r>
      <t xml:space="preserve">Субсидии на цели, не связанные с финансовым обеспечением выполнения государственного задания на оказание государственных услуг (выполнение работ), профессиональным образовательным организациям, осуществляющим подготовку кадров по укрупненным группам профессий и специальностей «Сельское хозяйство и сельскохозяйственные науки», «Промышленная экология и биотехнологии», для приобретения минеральных удобрений, средств химической защиты растений, элитных семян, племенных телок и (или) нетелей молочного направления продуктивности, оленей, изделий автомобильной промышленности, тракторов, сельскохозяйственных машин и оборудования, оборудования технологического для легкой и пищевой промышленности, учебного и лабораторного оборудования, программного обеспечения, в целях укрепления их материально-технической базы </t>
    </r>
    <r>
      <rPr>
        <sz val="12"/>
        <color rgb="FF008080"/>
        <rFont val="Times New Roman"/>
        <family val="1"/>
        <charset val="204"/>
      </rPr>
      <t>(минобразования края)</t>
    </r>
  </si>
  <si>
    <t>14 6 00 22570</t>
  </si>
  <si>
    <t>7 Подпрограмма "Комплексное развитие сельских территорий"</t>
  </si>
  <si>
    <t>Социальные выплаты на строительство (приобретение) жилья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t>
  </si>
  <si>
    <t>14 7 00 22610</t>
  </si>
  <si>
    <t>29 получателей</t>
  </si>
  <si>
    <t xml:space="preserve">Иные межбюджетные трансферты бюджетам муниципальных районов Красноярского края, реализующих муниципальные программы, направленные на развитие сельских территорий </t>
  </si>
  <si>
    <t>Субсидии сельскохозяйственным товаропроизводителям, за исключением граждан, ведущих ЛПХ, на возмещение части затрат на строительство жилья в сельской местности, предоставляемого по договорам найма жилого помещения гражданам, проживающим и работающим на селе либо изъявившим желание переехать на постоянное место жительства в сельскую местность и работать там</t>
  </si>
  <si>
    <t>14 7 00 22620</t>
  </si>
  <si>
    <t>Социальные выплаты гражданам, постоянно проживающим и работающим в государственных учреждениях ветеринарии края в сельской местности или в городах Крайнего Севера и приравненных к ним местностях, на строительство (приобретение) жилья</t>
  </si>
  <si>
    <t>14 7 00 22650</t>
  </si>
  <si>
    <t xml:space="preserve">Субсидии бюджетам муниципальных образований на предоставление социальных выплат гражданам, проживающим и работающим в сельской местности и являющимся участниками муниципальных программ (подпрограмм муниципальных программ), в том числе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 и являющимся участниками муниципальных программ (подпрограмм муниципальных программ), на строительство или приобретение жилья в сельской местности </t>
  </si>
  <si>
    <t>14 7 00 74530</t>
  </si>
  <si>
    <t>Субсидии на возмещение фактически понесенных затрат по заключенным с работниками ученическим договорам и по заключенным договорам о целевом обучении с гражданами Российской Федерации, проходящими профессиональное обучение</t>
  </si>
  <si>
    <t>14 7 00 R5761</t>
  </si>
  <si>
    <t>Субсидии на возмещение фактически понесенных затрат, связанных с оплатой труда и проживанием студентов - граждан Российской Федерации, профессионально обучающихся, привлеченных для прохождения производственной практики</t>
  </si>
  <si>
    <t>14 7 00 R5762</t>
  </si>
  <si>
    <t>Социальные выплаты на строительство (приобретение) жилья гражданам, проживающим на сельских территориях</t>
  </si>
  <si>
    <t>14 7 00 R5764</t>
  </si>
  <si>
    <t>4 получателя</t>
  </si>
  <si>
    <t>8 Подпрограмма "Поддержка садоводства и огородничества"</t>
  </si>
  <si>
    <t>Гранты в форме субсидий некоммерческим товариществам на финансовое обеспечение затрат на реализацию программ развития инфраструктуры территорий некоммерческих товариществ</t>
  </si>
  <si>
    <t>14 Д 00 24400</t>
  </si>
  <si>
    <t>Гранты в форме субсидий некоммерческим товариществам на финансовое обеспечение затрат на приобретение оборудования, строительных материалов и (или) изделий для проведения работ по строительству, и (или) реконструкции, и (или) ремонту дорог и (или) объектов водоснабжения и (или) электросетевого хозяйства в пределах соответствующего некоммерческого товарищества</t>
  </si>
  <si>
    <t>14 Д 00 24420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</si>
  <si>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t>
  </si>
  <si>
    <t>14 Д 00 75750</t>
  </si>
  <si>
    <t>9 Подпрограмма "Обеспечение реализации Государственной программы"</t>
  </si>
  <si>
    <t>Руководство и управление в сфере установленных функций органов государственной власти, в том числе:</t>
  </si>
  <si>
    <t>министерство сельского хозяйства и торговли (грбс - 121)</t>
  </si>
  <si>
    <t>14 8 00 00210</t>
  </si>
  <si>
    <t>служба ветнадзора (грбс-120)</t>
  </si>
  <si>
    <t>служба гостехнадзора (грбс - 069)</t>
  </si>
  <si>
    <t>Обеспечение деятельности (оказание услуг) подведомственных учреждений, в том числе:</t>
  </si>
  <si>
    <t>Подведомственное учреждение (Центр ДИТО МСХ и ГТН (гостехнадзор))</t>
  </si>
  <si>
    <t>14 8 00 00610</t>
  </si>
  <si>
    <r>
      <rPr>
        <sz val="12"/>
        <rFont val="Times New Roman"/>
        <family val="1"/>
        <charset val="204"/>
      </rPr>
      <t>ветеринарная сеть</t>
    </r>
    <r>
      <rPr>
        <sz val="11"/>
        <rFont val="Times New Roman"/>
        <family val="1"/>
        <charset val="204"/>
      </rPr>
      <t xml:space="preserve"> (ветслужба)</t>
    </r>
  </si>
  <si>
    <r>
      <t>за счет приносящей доход предпринимательской  деятельности</t>
    </r>
    <r>
      <rPr>
        <sz val="11"/>
        <rFont val="Times New Roman"/>
        <family val="1"/>
        <charset val="204"/>
      </rPr>
      <t xml:space="preserve"> (ветслужба)</t>
    </r>
  </si>
  <si>
    <t>14 8 00 08100</t>
  </si>
  <si>
    <r>
      <t>за счет доходов от сдачи в аренду имущества</t>
    </r>
    <r>
      <rPr>
        <sz val="11"/>
        <rFont val="Times New Roman"/>
        <family val="1"/>
        <charset val="204"/>
      </rPr>
      <t xml:space="preserve"> (ветслужба)</t>
    </r>
  </si>
  <si>
    <t>14 8 00 07200</t>
  </si>
  <si>
    <t>Расходы на закупку электронно-вычислительной техники, оргтехники, сетевого и серверного оборудования, компьютерного программного обеспечения и услуг по его разработке, модификации, адаптации, тестированию, сопровождению (в том числе технической поддержки) для центрального узла информационного обеспечения агропромышленного комплекса и услуг по обучению специалистов, использующих программное обеспечение</t>
  </si>
  <si>
    <t>14 8 00 22710</t>
  </si>
  <si>
    <t>Расходы на организацию, проведение и участие в краевых, межрегиональных (зональных) и российских конкурсах, выставках, совещаниях и соревнованиях в агропромышленном комплексе</t>
  </si>
  <si>
    <t>14 8 00 22730</t>
  </si>
  <si>
    <t>Расходы на закупку услуг по изданию информационной литературы, производству и размещению информационной полиграфической продукции, освещению в средствах массовой информации состояния и развития агропромышленного комплекса края</t>
  </si>
  <si>
    <t>14 8 00 22740</t>
  </si>
  <si>
    <t>Субвенции бюджетам муниципальных образований на выполнение отдельных государственных полномочий по решению вопросов поддержки с/х производства</t>
  </si>
  <si>
    <t>14 8 00 75170</t>
  </si>
  <si>
    <t>Расходы на реализацию региональной программы Красноярского края "Обеспечение защиты прав потребителей"</t>
  </si>
  <si>
    <t>14 8 00 22720</t>
  </si>
  <si>
    <t xml:space="preserve">Субвенция бюджету Эвенкийского муниципального района на осуществление органами местного самоуправления отдельных государственных полномочий по лицензированию розничной продажи алкогольной продукции (в соответствии с Законом края от 7 февраля 2008 года N 4-1254) </t>
  </si>
  <si>
    <t>14 8 00 75120</t>
  </si>
  <si>
    <t>по состоянию на 01.07.2021</t>
  </si>
  <si>
    <t xml:space="preserve"> - Расходы на закупку консультационных услуг</t>
  </si>
  <si>
    <t>тыс. руб.</t>
  </si>
  <si>
    <t xml:space="preserve"> - Субсидии на приобретение телок и (или) нетелей и (или) коров-первотелок для замены поголовья коров, больных лейкозом и (или) инфицированных вирусом лейкоза крупного рогатого скота, выбывших на убой</t>
  </si>
  <si>
    <r>
      <t xml:space="preserve">Справочно: </t>
    </r>
    <r>
      <rPr>
        <b/>
        <sz val="12"/>
        <rFont val="Times New Roman"/>
        <family val="1"/>
        <charset val="204"/>
      </rPr>
      <t>начислено получателям за февраль-июнь 2020</t>
    </r>
  </si>
  <si>
    <t>Перечислено получателям на 01.07.2021</t>
  </si>
  <si>
    <t>Количество получателей субсидий/ договоров на 01.07.2021</t>
  </si>
  <si>
    <t>План</t>
  </si>
  <si>
    <t>о финансировании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 в  2021 году</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</si>
</sst>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000"/>
    <numFmt numFmtId="165" formatCode="?"/>
    <numFmt numFmtId="166" formatCode="#,##0.000"/>
    <numFmt numFmtId="167" formatCode="#,##0.0"/>
    <numFmt numFmtId="168" formatCode="#,##0.0000"/>
    <numFmt numFmtId="169" formatCode="#,##0.00000"/>
    <numFmt numFmtId="170" formatCode="_-* #,##0.00_р_._-;\-* #,##0.00_р_._-;_-* &quot;-&quot;??_р_._-;_-@_-"/>
  </numFmts>
  <fonts count="27" x14ac:knownFonts="1">
    <font>
      <sz val="10"/>
      <name val="Arial Cyr"/>
      <charset val="204"/>
    </font>
    <font>
      <sz val="10"/>
      <name val="Arial Cyr"/>
      <charset val="204"/>
    </font>
    <font>
      <b/>
      <sz val="12"/>
      <name val="Times New Roman"/>
      <family val="1"/>
      <charset val="204"/>
    </font>
    <font>
      <sz val="12"/>
      <name val="Times New Roman"/>
      <family val="1"/>
      <charset val="204"/>
    </font>
    <font>
      <b/>
      <u/>
      <sz val="12"/>
      <name val="Times New Roman"/>
      <family val="1"/>
      <charset val="204"/>
    </font>
    <font>
      <b/>
      <i/>
      <sz val="12"/>
      <color indexed="10"/>
      <name val="Times New Roman"/>
      <family val="1"/>
      <charset val="204"/>
    </font>
    <font>
      <b/>
      <sz val="11"/>
      <name val="Times New Roman"/>
      <family val="1"/>
      <charset val="204"/>
    </font>
    <font>
      <b/>
      <sz val="12"/>
      <color rgb="FFFF0000"/>
      <name val="Times New Roman"/>
      <family val="1"/>
      <charset val="204"/>
    </font>
    <font>
      <b/>
      <i/>
      <sz val="12"/>
      <color rgb="FF0070C0"/>
      <name val="Times New Roman"/>
      <family val="1"/>
      <charset val="204"/>
    </font>
    <font>
      <b/>
      <sz val="12"/>
      <color rgb="FF0070C0"/>
      <name val="Times New Roman"/>
      <family val="1"/>
      <charset val="204"/>
    </font>
    <font>
      <b/>
      <i/>
      <sz val="11"/>
      <color rgb="FF0070C0"/>
      <name val="Times New Roman"/>
      <family val="1"/>
      <charset val="204"/>
    </font>
    <font>
      <b/>
      <i/>
      <sz val="12"/>
      <name val="Times New Roman"/>
      <family val="1"/>
      <charset val="204"/>
    </font>
    <font>
      <i/>
      <sz val="12"/>
      <color rgb="FF0070C0"/>
      <name val="Times New Roman"/>
      <family val="1"/>
      <charset val="204"/>
    </font>
    <font>
      <sz val="12"/>
      <color rgb="FF0070C0"/>
      <name val="Times New Roman"/>
      <family val="1"/>
      <charset val="204"/>
    </font>
    <font>
      <b/>
      <i/>
      <sz val="12"/>
      <color rgb="FFFF0000"/>
      <name val="Times New Roman"/>
      <family val="1"/>
      <charset val="204"/>
    </font>
    <font>
      <sz val="10"/>
      <name val="Arial"/>
      <family val="2"/>
      <charset val="204"/>
    </font>
    <font>
      <sz val="8"/>
      <name val="Arial Cyr"/>
    </font>
    <font>
      <b/>
      <sz val="11"/>
      <color rgb="FF996633"/>
      <name val="Times New Roman"/>
      <family val="1"/>
      <charset val="204"/>
    </font>
    <font>
      <b/>
      <sz val="12"/>
      <color rgb="FF996633"/>
      <name val="Times New Roman"/>
      <family val="1"/>
      <charset val="204"/>
    </font>
    <font>
      <sz val="12"/>
      <color indexed="8"/>
      <name val="Times New Roman"/>
      <family val="1"/>
      <charset val="204"/>
    </font>
    <font>
      <sz val="12"/>
      <color theme="3" tint="0.39997558519241921"/>
      <name val="Times New Roman"/>
      <family val="1"/>
      <charset val="204"/>
    </font>
    <font>
      <sz val="12"/>
      <color rgb="FF008080"/>
      <name val="Times New Roman"/>
      <family val="1"/>
      <charset val="204"/>
    </font>
    <font>
      <i/>
      <sz val="12"/>
      <name val="Times New Roman"/>
      <family val="1"/>
      <charset val="204"/>
    </font>
    <font>
      <i/>
      <sz val="11"/>
      <name val="Times New Roman"/>
      <family val="1"/>
      <charset val="204"/>
    </font>
    <font>
      <sz val="11"/>
      <name val="Times New Roman"/>
      <family val="1"/>
      <charset val="204"/>
    </font>
    <font>
      <sz val="11"/>
      <color theme="1"/>
      <name val="Calibri"/>
      <family val="2"/>
      <charset val="204"/>
      <scheme val="minor"/>
    </font>
    <font>
      <sz val="11"/>
      <color theme="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3">
    <xf numFmtId="0" fontId="0" fillId="0" borderId="0"/>
    <xf numFmtId="43" fontId="1" fillId="0" borderId="0" applyFont="0" applyFill="0" applyBorder="0" applyAlignment="0" applyProtection="0"/>
    <xf numFmtId="0" fontId="15" fillId="0" borderId="0"/>
    <xf numFmtId="0" fontId="1" fillId="0" borderId="0"/>
    <xf numFmtId="0" fontId="1" fillId="0" borderId="0"/>
    <xf numFmtId="0" fontId="25" fillId="0" borderId="0"/>
    <xf numFmtId="0" fontId="25" fillId="0" borderId="0"/>
    <xf numFmtId="0" fontId="25" fillId="0" borderId="0"/>
    <xf numFmtId="0" fontId="25" fillId="0" borderId="0"/>
    <xf numFmtId="0" fontId="26" fillId="0" borderId="0"/>
    <xf numFmtId="170"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cellStyleXfs>
  <cellXfs count="127">
    <xf numFmtId="0" fontId="0" fillId="0" borderId="0" xfId="0"/>
    <xf numFmtId="0" fontId="3" fillId="0" borderId="0" xfId="0" applyFont="1" applyAlignment="1">
      <alignment vertical="top" wrapText="1"/>
    </xf>
    <xf numFmtId="0" fontId="3" fillId="0" borderId="0" xfId="0" applyFont="1" applyAlignment="1">
      <alignment horizontal="center" vertical="center" wrapText="1"/>
    </xf>
    <xf numFmtId="16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 fontId="3" fillId="0" borderId="0" xfId="0" applyNumberFormat="1" applyFont="1" applyAlignment="1">
      <alignment horizontal="center" vertical="center" wrapText="1"/>
    </xf>
    <xf numFmtId="0" fontId="3" fillId="0" borderId="2" xfId="0" applyFont="1" applyFill="1" applyBorder="1" applyAlignment="1">
      <alignment horizontal="center" vertical="top" wrapText="1"/>
    </xf>
    <xf numFmtId="0" fontId="3" fillId="0" borderId="2" xfId="0" applyFont="1" applyFill="1" applyBorder="1" applyAlignment="1">
      <alignment horizontal="center" wrapText="1"/>
    </xf>
    <xf numFmtId="0" fontId="3" fillId="0" borderId="2" xfId="0" applyFont="1" applyFill="1" applyBorder="1" applyAlignment="1">
      <alignment horizontal="right" vertical="top" wrapText="1"/>
    </xf>
    <xf numFmtId="164" fontId="3" fillId="0" borderId="2" xfId="0" applyNumberFormat="1" applyFont="1" applyFill="1" applyBorder="1" applyAlignment="1">
      <alignment horizontal="center" vertical="top" wrapText="1"/>
    </xf>
    <xf numFmtId="0" fontId="3" fillId="0" borderId="2" xfId="0" applyFont="1" applyFill="1" applyBorder="1" applyAlignment="1">
      <alignment vertical="top" wrapText="1"/>
    </xf>
    <xf numFmtId="0" fontId="5" fillId="2" borderId="2" xfId="0" applyFont="1" applyFill="1" applyBorder="1" applyAlignment="1">
      <alignment horizontal="left" vertical="top" wrapText="1"/>
    </xf>
    <xf numFmtId="0" fontId="5" fillId="2" borderId="2" xfId="0" applyFont="1" applyFill="1" applyBorder="1" applyAlignment="1">
      <alignment horizontal="center" wrapText="1"/>
    </xf>
    <xf numFmtId="4" fontId="6" fillId="2" borderId="2" xfId="0" applyNumberFormat="1" applyFont="1" applyFill="1" applyBorder="1" applyAlignment="1">
      <alignment horizontal="right" wrapText="1"/>
    </xf>
    <xf numFmtId="4" fontId="7" fillId="2" borderId="2" xfId="0" applyNumberFormat="1" applyFont="1" applyFill="1" applyBorder="1" applyAlignment="1">
      <alignment horizontal="right" wrapText="1"/>
    </xf>
    <xf numFmtId="0" fontId="2" fillId="0" borderId="0" xfId="0" applyFont="1" applyFill="1" applyAlignment="1">
      <alignment vertical="top" wrapText="1"/>
    </xf>
    <xf numFmtId="0" fontId="2" fillId="0" borderId="0" xfId="0" applyFont="1" applyFill="1" applyAlignment="1">
      <alignment vertical="center" wrapText="1"/>
    </xf>
    <xf numFmtId="0" fontId="8" fillId="0" borderId="2" xfId="0" applyFont="1" applyFill="1" applyBorder="1" applyAlignment="1">
      <alignment horizontal="left" vertical="top" wrapText="1" indent="2"/>
    </xf>
    <xf numFmtId="49" fontId="9" fillId="0" borderId="2" xfId="0" applyNumberFormat="1" applyFont="1" applyFill="1" applyBorder="1" applyAlignment="1">
      <alignment horizontal="center" wrapText="1"/>
    </xf>
    <xf numFmtId="4" fontId="10" fillId="0" borderId="2" xfId="0" applyNumberFormat="1" applyFont="1" applyFill="1" applyBorder="1" applyAlignment="1">
      <alignment horizontal="right" wrapText="1"/>
    </xf>
    <xf numFmtId="4" fontId="8" fillId="0" borderId="2" xfId="0" applyNumberFormat="1" applyFont="1" applyFill="1" applyBorder="1" applyAlignment="1">
      <alignment horizontal="right" wrapText="1"/>
    </xf>
    <xf numFmtId="0" fontId="11" fillId="0" borderId="0" xfId="0" applyFont="1" applyFill="1" applyAlignment="1">
      <alignment vertical="top" wrapText="1"/>
    </xf>
    <xf numFmtId="0" fontId="3" fillId="0" borderId="0" xfId="0" applyFont="1" applyFill="1" applyAlignment="1">
      <alignment vertical="top" wrapText="1"/>
    </xf>
    <xf numFmtId="4" fontId="3" fillId="0" borderId="0" xfId="0" applyNumberFormat="1" applyFont="1" applyFill="1" applyBorder="1" applyAlignment="1">
      <alignment horizontal="right" wrapText="1"/>
    </xf>
    <xf numFmtId="0" fontId="3" fillId="0" borderId="0" xfId="0" applyFont="1" applyFill="1" applyAlignment="1">
      <alignment wrapText="1"/>
    </xf>
    <xf numFmtId="0" fontId="5" fillId="3" borderId="2" xfId="0" applyFont="1" applyFill="1" applyBorder="1" applyAlignment="1">
      <alignment horizontal="left" vertical="top" wrapText="1"/>
    </xf>
    <xf numFmtId="4" fontId="7" fillId="3" borderId="2" xfId="0" applyNumberFormat="1" applyFont="1" applyFill="1" applyBorder="1" applyAlignment="1">
      <alignment horizontal="right" wrapText="1"/>
    </xf>
    <xf numFmtId="4" fontId="7" fillId="0" borderId="2" xfId="0" applyNumberFormat="1" applyFont="1" applyFill="1" applyBorder="1" applyAlignment="1">
      <alignment horizontal="right" wrapText="1"/>
    </xf>
    <xf numFmtId="0" fontId="12" fillId="0" borderId="2" xfId="0" applyFont="1" applyFill="1" applyBorder="1" applyAlignment="1">
      <alignment horizontal="left" vertical="top" wrapText="1" indent="2"/>
    </xf>
    <xf numFmtId="4" fontId="3" fillId="0" borderId="0" xfId="0" applyNumberFormat="1" applyFont="1" applyFill="1" applyAlignment="1">
      <alignment wrapText="1"/>
    </xf>
    <xf numFmtId="0" fontId="7" fillId="0" borderId="2" xfId="0" applyFont="1" applyFill="1" applyBorder="1" applyAlignment="1">
      <alignment horizontal="left" vertical="top" wrapText="1"/>
    </xf>
    <xf numFmtId="49" fontId="3" fillId="4" borderId="2" xfId="0" applyNumberFormat="1" applyFont="1" applyFill="1" applyBorder="1" applyAlignment="1">
      <alignment horizontal="center" wrapText="1"/>
    </xf>
    <xf numFmtId="0" fontId="7" fillId="0" borderId="0" xfId="0" applyFont="1" applyAlignment="1">
      <alignment vertical="top" wrapText="1"/>
    </xf>
    <xf numFmtId="49" fontId="13" fillId="0" borderId="2" xfId="0" applyNumberFormat="1" applyFont="1" applyFill="1" applyBorder="1" applyAlignment="1">
      <alignment horizontal="center" wrapText="1"/>
    </xf>
    <xf numFmtId="0" fontId="14" fillId="0" borderId="0" xfId="0" applyFont="1" applyAlignment="1">
      <alignment vertical="top" wrapText="1"/>
    </xf>
    <xf numFmtId="4" fontId="14" fillId="0" borderId="0" xfId="0" applyNumberFormat="1" applyFont="1" applyAlignment="1">
      <alignment vertical="top" wrapText="1"/>
    </xf>
    <xf numFmtId="165" fontId="3" fillId="0" borderId="2" xfId="0" applyNumberFormat="1" applyFont="1" applyFill="1" applyBorder="1" applyAlignment="1" applyProtection="1">
      <alignment horizontal="left" vertical="center" wrapText="1"/>
    </xf>
    <xf numFmtId="49" fontId="3" fillId="0" borderId="2" xfId="0" applyNumberFormat="1" applyFont="1" applyFill="1" applyBorder="1" applyAlignment="1">
      <alignment horizontal="center" wrapText="1"/>
    </xf>
    <xf numFmtId="0" fontId="3" fillId="0" borderId="2" xfId="0" applyNumberFormat="1" applyFont="1" applyFill="1" applyBorder="1" applyAlignment="1">
      <alignment horizontal="center" wrapText="1"/>
    </xf>
    <xf numFmtId="4" fontId="3" fillId="0" borderId="6" xfId="0" applyNumberFormat="1" applyFont="1" applyFill="1" applyBorder="1" applyAlignment="1">
      <alignment horizontal="right" wrapText="1"/>
    </xf>
    <xf numFmtId="4" fontId="3" fillId="0" borderId="2" xfId="0" applyNumberFormat="1" applyFont="1" applyFill="1" applyBorder="1" applyAlignment="1">
      <alignment horizontal="right" wrapText="1"/>
    </xf>
    <xf numFmtId="166" fontId="3" fillId="0" borderId="2" xfId="0" applyNumberFormat="1" applyFont="1" applyFill="1" applyBorder="1" applyAlignment="1">
      <alignment horizontal="right" wrapText="1"/>
    </xf>
    <xf numFmtId="4" fontId="3" fillId="0" borderId="0" xfId="0" applyNumberFormat="1" applyFont="1" applyAlignment="1">
      <alignment vertical="top" wrapText="1"/>
    </xf>
    <xf numFmtId="0" fontId="3" fillId="0" borderId="2"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 fontId="3" fillId="0" borderId="2" xfId="0" applyNumberFormat="1" applyFont="1" applyFill="1" applyBorder="1" applyAlignment="1">
      <alignment horizontal="right"/>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center" wrapText="1"/>
    </xf>
    <xf numFmtId="0" fontId="3" fillId="0" borderId="3" xfId="0" applyNumberFormat="1" applyFont="1" applyFill="1" applyBorder="1" applyAlignment="1">
      <alignment horizontal="center" wrapText="1"/>
    </xf>
    <xf numFmtId="164" fontId="3" fillId="0" borderId="2" xfId="0" applyNumberFormat="1" applyFont="1" applyFill="1" applyBorder="1" applyAlignment="1">
      <alignment horizontal="right" wrapText="1"/>
    </xf>
    <xf numFmtId="0" fontId="12" fillId="0" borderId="2" xfId="0" applyFont="1" applyFill="1" applyBorder="1" applyAlignment="1">
      <alignment horizontal="left" vertical="top" wrapText="1" indent="1"/>
    </xf>
    <xf numFmtId="0" fontId="3" fillId="0" borderId="2" xfId="0" applyFont="1" applyFill="1" applyBorder="1" applyAlignment="1">
      <alignment wrapText="1"/>
    </xf>
    <xf numFmtId="167" fontId="3" fillId="0" borderId="2" xfId="0" applyNumberFormat="1" applyFont="1" applyFill="1" applyBorder="1" applyAlignment="1">
      <alignment horizontal="right" wrapText="1"/>
    </xf>
    <xf numFmtId="4" fontId="16" fillId="0" borderId="2" xfId="2" applyNumberFormat="1" applyFont="1" applyFill="1" applyBorder="1" applyAlignment="1" applyProtection="1">
      <alignment horizontal="center" wrapText="1"/>
    </xf>
    <xf numFmtId="49" fontId="3" fillId="0" borderId="2" xfId="0" applyNumberFormat="1" applyFont="1" applyFill="1" applyBorder="1" applyAlignment="1">
      <alignment vertical="center" wrapText="1"/>
    </xf>
    <xf numFmtId="0" fontId="3" fillId="0" borderId="0" xfId="0" applyFont="1" applyFill="1" applyAlignment="1">
      <alignment horizontal="center" vertical="top" wrapText="1"/>
    </xf>
    <xf numFmtId="43" fontId="3" fillId="0" borderId="2" xfId="1" applyFont="1" applyFill="1" applyBorder="1" applyAlignment="1">
      <alignment wrapText="1"/>
    </xf>
    <xf numFmtId="4" fontId="7" fillId="4" borderId="2" xfId="0" applyNumberFormat="1" applyFont="1" applyFill="1" applyBorder="1" applyAlignment="1">
      <alignment horizontal="right" wrapText="1"/>
    </xf>
    <xf numFmtId="49" fontId="3" fillId="0" borderId="2" xfId="0" applyNumberFormat="1" applyFont="1" applyFill="1" applyBorder="1" applyAlignment="1">
      <alignment horizontal="center" vertical="center" wrapText="1"/>
    </xf>
    <xf numFmtId="168" fontId="3" fillId="0" borderId="2" xfId="0" applyNumberFormat="1" applyFont="1" applyFill="1" applyBorder="1" applyAlignment="1">
      <alignment horizontal="right" wrapText="1"/>
    </xf>
    <xf numFmtId="0" fontId="3"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right" wrapText="1"/>
    </xf>
    <xf numFmtId="4" fontId="7" fillId="0" borderId="2" xfId="0" applyNumberFormat="1" applyFont="1" applyFill="1" applyBorder="1" applyAlignment="1">
      <alignment wrapText="1"/>
    </xf>
    <xf numFmtId="0" fontId="7" fillId="0" borderId="3" xfId="0" applyNumberFormat="1" applyFont="1" applyFill="1" applyBorder="1" applyAlignment="1">
      <alignment horizontal="right" wrapText="1"/>
    </xf>
    <xf numFmtId="0" fontId="3" fillId="0" borderId="2" xfId="0" applyNumberFormat="1" applyFont="1" applyFill="1" applyBorder="1" applyAlignment="1">
      <alignment horizontal="right"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3" xfId="0" applyNumberFormat="1" applyFont="1" applyFill="1" applyBorder="1" applyAlignment="1">
      <alignment horizontal="right" wrapText="1"/>
    </xf>
    <xf numFmtId="49" fontId="3" fillId="0" borderId="7" xfId="0" applyNumberFormat="1" applyFont="1" applyFill="1" applyBorder="1" applyAlignment="1">
      <alignment horizontal="center" wrapText="1"/>
    </xf>
    <xf numFmtId="0" fontId="3" fillId="0" borderId="7" xfId="0" applyNumberFormat="1" applyFont="1" applyFill="1" applyBorder="1" applyAlignment="1">
      <alignment horizontal="left" vertical="top" wrapText="1"/>
    </xf>
    <xf numFmtId="0" fontId="12" fillId="0" borderId="2" xfId="0" applyFont="1" applyFill="1" applyBorder="1" applyAlignment="1">
      <alignment horizontal="left" wrapText="1" indent="1"/>
    </xf>
    <xf numFmtId="0" fontId="3" fillId="0" borderId="3" xfId="0" applyFont="1" applyFill="1" applyBorder="1" applyAlignment="1">
      <alignment vertical="top" wrapText="1"/>
    </xf>
    <xf numFmtId="0" fontId="19" fillId="0" borderId="2" xfId="0" applyFont="1" applyFill="1" applyBorder="1" applyAlignment="1">
      <alignment horizontal="left" vertical="top" wrapText="1"/>
    </xf>
    <xf numFmtId="49" fontId="19" fillId="0" borderId="2" xfId="0" applyNumberFormat="1" applyFont="1" applyFill="1" applyBorder="1" applyAlignment="1">
      <alignment horizontal="center" wrapText="1"/>
    </xf>
    <xf numFmtId="0" fontId="19" fillId="0" borderId="2" xfId="0" applyNumberFormat="1" applyFont="1" applyFill="1" applyBorder="1" applyAlignment="1">
      <alignment horizontal="right" wrapText="1"/>
    </xf>
    <xf numFmtId="169" fontId="3" fillId="0" borderId="2" xfId="0" applyNumberFormat="1" applyFont="1" applyFill="1" applyBorder="1" applyAlignment="1">
      <alignment horizontal="right" wrapText="1"/>
    </xf>
    <xf numFmtId="49" fontId="19" fillId="0" borderId="3" xfId="0" applyNumberFormat="1" applyFont="1" applyFill="1" applyBorder="1" applyAlignment="1">
      <alignment horizontal="center" wrapText="1"/>
    </xf>
    <xf numFmtId="0" fontId="3" fillId="0" borderId="3" xfId="0" applyNumberFormat="1" applyFont="1" applyFill="1" applyBorder="1" applyAlignment="1">
      <alignment horizontal="left" vertical="top" wrapText="1"/>
    </xf>
    <xf numFmtId="0" fontId="19" fillId="0" borderId="3" xfId="0" applyNumberFormat="1" applyFont="1" applyFill="1" applyBorder="1" applyAlignment="1">
      <alignment horizontal="right" wrapText="1"/>
    </xf>
    <xf numFmtId="0" fontId="7" fillId="0" borderId="2" xfId="0" applyFont="1" applyFill="1" applyBorder="1" applyAlignment="1">
      <alignment horizontal="center" wrapText="1"/>
    </xf>
    <xf numFmtId="0" fontId="3" fillId="0" borderId="6" xfId="0" applyNumberFormat="1" applyFont="1" applyFill="1" applyBorder="1" applyAlignment="1">
      <alignment horizontal="right" wrapText="1"/>
    </xf>
    <xf numFmtId="4" fontId="3" fillId="0" borderId="3" xfId="0" applyNumberFormat="1" applyFont="1" applyFill="1" applyBorder="1" applyAlignment="1">
      <alignment horizontal="right" wrapText="1"/>
    </xf>
    <xf numFmtId="0" fontId="3" fillId="0" borderId="2" xfId="0" quotePrefix="1" applyNumberFormat="1" applyFont="1" applyFill="1" applyBorder="1" applyAlignment="1">
      <alignment horizontal="left" vertical="top" wrapText="1"/>
    </xf>
    <xf numFmtId="43" fontId="3" fillId="0" borderId="2" xfId="1" applyFont="1" applyFill="1" applyBorder="1" applyAlignment="1">
      <alignment horizontal="right" wrapText="1"/>
    </xf>
    <xf numFmtId="4" fontId="3" fillId="0" borderId="2" xfId="0" applyNumberFormat="1" applyFont="1" applyFill="1" applyBorder="1" applyAlignment="1">
      <alignment wrapText="1"/>
    </xf>
    <xf numFmtId="0" fontId="22" fillId="0" borderId="2" xfId="0" applyFont="1" applyFill="1" applyBorder="1" applyAlignment="1">
      <alignment horizontal="left" vertical="top" wrapText="1"/>
    </xf>
    <xf numFmtId="49" fontId="22" fillId="0" borderId="2" xfId="0" applyNumberFormat="1" applyFont="1" applyFill="1" applyBorder="1" applyAlignment="1">
      <alignment horizontal="center" wrapText="1"/>
    </xf>
    <xf numFmtId="0" fontId="23" fillId="0" borderId="2" xfId="0" applyNumberFormat="1" applyFont="1" applyFill="1" applyBorder="1" applyAlignment="1">
      <alignment horizontal="right" wrapText="1"/>
    </xf>
    <xf numFmtId="4" fontId="23" fillId="0" borderId="2" xfId="0" applyNumberFormat="1" applyFont="1" applyFill="1" applyBorder="1" applyAlignment="1">
      <alignment horizontal="right" wrapText="1"/>
    </xf>
    <xf numFmtId="4" fontId="22" fillId="0" borderId="2" xfId="0" applyNumberFormat="1" applyFont="1" applyFill="1" applyBorder="1" applyAlignment="1">
      <alignment horizontal="right" wrapText="1"/>
    </xf>
    <xf numFmtId="0" fontId="22" fillId="0" borderId="2" xfId="0" applyFont="1" applyFill="1" applyBorder="1" applyAlignment="1">
      <alignment horizontal="center" wrapText="1"/>
    </xf>
    <xf numFmtId="0" fontId="22" fillId="0" borderId="0" xfId="0" applyFont="1" applyAlignment="1">
      <alignment vertical="top" wrapText="1"/>
    </xf>
    <xf numFmtId="0" fontId="22" fillId="0" borderId="2" xfId="0" applyNumberFormat="1" applyFont="1" applyFill="1" applyBorder="1" applyAlignment="1">
      <alignment horizontal="right" wrapText="1"/>
    </xf>
    <xf numFmtId="0" fontId="22" fillId="0" borderId="0" xfId="0" applyFont="1" applyFill="1" applyAlignment="1">
      <alignment vertical="top" wrapText="1"/>
    </xf>
    <xf numFmtId="0" fontId="24" fillId="0" borderId="2" xfId="0" applyFont="1" applyFill="1" applyBorder="1" applyAlignment="1">
      <alignment horizontal="left" vertical="top" wrapText="1"/>
    </xf>
    <xf numFmtId="49" fontId="24" fillId="0" borderId="2" xfId="0" applyNumberFormat="1" applyFont="1" applyFill="1" applyBorder="1" applyAlignment="1">
      <alignment horizontal="center" wrapText="1"/>
    </xf>
    <xf numFmtId="4" fontId="3" fillId="0" borderId="4" xfId="0" applyNumberFormat="1" applyFont="1" applyFill="1" applyBorder="1" applyAlignment="1">
      <alignment horizontal="right" wrapText="1"/>
    </xf>
    <xf numFmtId="0" fontId="3" fillId="0" borderId="0" xfId="0" applyFont="1" applyFill="1" applyBorder="1" applyAlignment="1">
      <alignment vertical="top" wrapText="1"/>
    </xf>
    <xf numFmtId="0" fontId="3" fillId="0" borderId="0" xfId="0" applyFont="1" applyFill="1" applyBorder="1" applyAlignment="1">
      <alignment horizontal="center" wrapText="1"/>
    </xf>
    <xf numFmtId="164" fontId="3" fillId="5" borderId="0" xfId="0" applyNumberFormat="1" applyFont="1" applyFill="1" applyBorder="1" applyAlignment="1">
      <alignment vertical="top" wrapText="1"/>
    </xf>
    <xf numFmtId="0" fontId="3" fillId="0" borderId="0" xfId="0" applyFont="1" applyFill="1" applyBorder="1" applyAlignment="1">
      <alignment horizontal="right" vertical="top" wrapText="1"/>
    </xf>
    <xf numFmtId="0" fontId="3" fillId="0" borderId="0" xfId="0" applyFont="1" applyFill="1" applyBorder="1" applyAlignment="1">
      <alignment horizontal="center" vertical="top" wrapText="1"/>
    </xf>
    <xf numFmtId="0" fontId="3" fillId="0" borderId="0" xfId="0" applyFont="1" applyBorder="1" applyAlignment="1">
      <alignment vertical="top" wrapText="1"/>
    </xf>
    <xf numFmtId="0" fontId="3" fillId="0" borderId="0" xfId="0" applyFont="1" applyFill="1" applyAlignment="1">
      <alignment horizontal="center" wrapText="1"/>
    </xf>
    <xf numFmtId="0" fontId="3" fillId="0" borderId="0" xfId="0" applyFont="1" applyFill="1" applyAlignment="1">
      <alignment horizontal="right" vertical="top" wrapText="1"/>
    </xf>
    <xf numFmtId="164" fontId="3" fillId="5" borderId="0" xfId="0" applyNumberFormat="1" applyFont="1" applyFill="1" applyAlignment="1">
      <alignment horizontal="right" vertical="top" wrapText="1"/>
    </xf>
    <xf numFmtId="0" fontId="3" fillId="0" borderId="0" xfId="0" applyNumberFormat="1" applyFont="1" applyFill="1" applyBorder="1" applyAlignment="1">
      <alignment horizontal="left" vertical="top" wrapText="1"/>
    </xf>
    <xf numFmtId="164" fontId="3" fillId="5" borderId="0" xfId="0" applyNumberFormat="1" applyFont="1" applyFill="1" applyAlignment="1">
      <alignment vertical="top" wrapText="1"/>
    </xf>
    <xf numFmtId="0" fontId="3" fillId="6" borderId="0" xfId="0" applyFont="1" applyFill="1" applyAlignment="1">
      <alignment vertical="top" wrapText="1"/>
    </xf>
    <xf numFmtId="0" fontId="3" fillId="0" borderId="0" xfId="0" applyFont="1" applyFill="1" applyBorder="1" applyAlignment="1">
      <alignment horizontal="center" vertical="top" wrapText="1"/>
    </xf>
    <xf numFmtId="0" fontId="3" fillId="0" borderId="0" xfId="0" applyFont="1" applyBorder="1" applyAlignment="1">
      <alignment horizontal="left" vertical="top"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3" xfId="0" applyFont="1" applyFill="1" applyBorder="1" applyAlignment="1">
      <alignment horizontal="center" wrapText="1"/>
    </xf>
    <xf numFmtId="0" fontId="3" fillId="0" borderId="6" xfId="0" applyFont="1" applyFill="1" applyBorder="1" applyAlignment="1">
      <alignment horizontal="center" wrapText="1"/>
    </xf>
    <xf numFmtId="14" fontId="2" fillId="0" borderId="0" xfId="0" applyNumberFormat="1" applyFont="1" applyFill="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13">
    <cellStyle name="Обычный" xfId="0" builtinId="0"/>
    <cellStyle name="Обычный 2" xfId="3"/>
    <cellStyle name="Обычный 2 2" xfId="4"/>
    <cellStyle name="Обычный 2 3" xfId="5"/>
    <cellStyle name="Обычный 2 4" xfId="6"/>
    <cellStyle name="Обычный 2 4 2" xfId="7"/>
    <cellStyle name="Обычный 2 5" xfId="8"/>
    <cellStyle name="Обычный 3" xfId="9"/>
    <cellStyle name="Обычный_край" xfId="2"/>
    <cellStyle name="Финансовый" xfId="1" builtinId="3"/>
    <cellStyle name="Финансовый 2" xfId="10"/>
    <cellStyle name="Финансовый 2 2" xfId="11"/>
    <cellStyle name="Финансовый 2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81"/>
  <sheetViews>
    <sheetView showZeros="0" tabSelected="1" view="pageBreakPreview" topLeftCell="A145" zoomScale="85" zoomScaleNormal="90" zoomScaleSheetLayoutView="85" workbookViewId="0">
      <selection activeCell="N1" sqref="N1:S1048576"/>
    </sheetView>
  </sheetViews>
  <sheetFormatPr defaultColWidth="9.140625" defaultRowHeight="15.75" x14ac:dyDescent="0.25"/>
  <cols>
    <col min="1" max="1" width="71.42578125" style="22" customWidth="1"/>
    <col min="2" max="2" width="10" style="103" hidden="1" customWidth="1"/>
    <col min="3" max="3" width="15.85546875" style="22" hidden="1" customWidth="1"/>
    <col min="4" max="4" width="14.5703125" style="22" customWidth="1"/>
    <col min="5" max="5" width="14.42578125" style="22" customWidth="1"/>
    <col min="6" max="6" width="14.28515625" style="22" customWidth="1"/>
    <col min="7" max="7" width="15.5703125" style="107" hidden="1" customWidth="1"/>
    <col min="8" max="8" width="15.28515625" style="104" hidden="1" customWidth="1"/>
    <col min="9" max="9" width="16.85546875" style="22" customWidth="1"/>
    <col min="10" max="10" width="18.85546875" style="55" hidden="1" customWidth="1"/>
    <col min="11" max="11" width="16.42578125" style="108" hidden="1" customWidth="1"/>
    <col min="12" max="12" width="14.28515625" style="108" hidden="1" customWidth="1"/>
    <col min="13" max="13" width="10.5703125" style="1" customWidth="1"/>
    <col min="14" max="14" width="86.140625" style="1" hidden="1" customWidth="1"/>
    <col min="15" max="15" width="15.5703125" style="1" hidden="1" customWidth="1"/>
    <col min="16" max="16" width="13.28515625" style="1" hidden="1" customWidth="1"/>
    <col min="17" max="19" width="0" style="1" hidden="1" customWidth="1"/>
    <col min="20" max="16384" width="9.140625" style="1"/>
  </cols>
  <sheetData>
    <row r="1" spans="1:16" ht="17.25" customHeight="1" x14ac:dyDescent="0.2">
      <c r="A1" s="113" t="s">
        <v>0</v>
      </c>
      <c r="B1" s="113"/>
      <c r="C1" s="113"/>
      <c r="D1" s="113"/>
      <c r="E1" s="113"/>
      <c r="F1" s="113"/>
      <c r="G1" s="113"/>
      <c r="H1" s="113"/>
      <c r="I1" s="113"/>
      <c r="J1" s="113"/>
      <c r="K1" s="113"/>
      <c r="L1" s="113"/>
    </row>
    <row r="2" spans="1:16" ht="30" customHeight="1" x14ac:dyDescent="0.2">
      <c r="A2" s="113" t="s">
        <v>270</v>
      </c>
      <c r="B2" s="113"/>
      <c r="C2" s="113"/>
      <c r="D2" s="113"/>
      <c r="E2" s="113"/>
      <c r="F2" s="113"/>
      <c r="G2" s="113"/>
      <c r="H2" s="113"/>
      <c r="I2" s="113"/>
      <c r="J2" s="113"/>
      <c r="K2" s="113"/>
      <c r="L2" s="113"/>
    </row>
    <row r="3" spans="1:16" x14ac:dyDescent="0.2">
      <c r="A3" s="116" t="s">
        <v>262</v>
      </c>
      <c r="B3" s="116"/>
      <c r="C3" s="116"/>
      <c r="D3" s="116"/>
      <c r="E3" s="116"/>
      <c r="F3" s="116"/>
      <c r="G3" s="116"/>
      <c r="H3" s="116"/>
      <c r="I3" s="116"/>
      <c r="J3" s="116"/>
      <c r="K3" s="116"/>
      <c r="L3" s="116"/>
    </row>
    <row r="4" spans="1:16" x14ac:dyDescent="0.2">
      <c r="A4" s="119"/>
      <c r="B4" s="119"/>
      <c r="C4" s="119"/>
      <c r="D4" s="119"/>
      <c r="E4" s="119"/>
      <c r="F4" s="119"/>
      <c r="G4" s="119"/>
      <c r="H4" s="119"/>
      <c r="I4" s="119"/>
      <c r="J4" s="119"/>
      <c r="K4" s="120"/>
      <c r="L4" s="109" t="s">
        <v>264</v>
      </c>
    </row>
    <row r="5" spans="1:16" s="2" customFormat="1" ht="48.75" customHeight="1" x14ac:dyDescent="0.2">
      <c r="A5" s="121" t="s">
        <v>1</v>
      </c>
      <c r="B5" s="121" t="s">
        <v>2</v>
      </c>
      <c r="C5" s="111" t="s">
        <v>3</v>
      </c>
      <c r="D5" s="122" t="s">
        <v>269</v>
      </c>
      <c r="E5" s="123" t="s">
        <v>4</v>
      </c>
      <c r="F5" s="124"/>
      <c r="G5" s="125" t="s">
        <v>267</v>
      </c>
      <c r="H5" s="125" t="s">
        <v>5</v>
      </c>
      <c r="I5" s="125" t="s">
        <v>6</v>
      </c>
      <c r="J5" s="122" t="s">
        <v>268</v>
      </c>
      <c r="K5" s="117" t="s">
        <v>266</v>
      </c>
      <c r="L5" s="118"/>
    </row>
    <row r="6" spans="1:16" s="2" customFormat="1" ht="39" customHeight="1" x14ac:dyDescent="0.2">
      <c r="A6" s="121"/>
      <c r="B6" s="121"/>
      <c r="C6" s="112"/>
      <c r="D6" s="122"/>
      <c r="E6" s="3" t="s">
        <v>7</v>
      </c>
      <c r="F6" s="4" t="s">
        <v>8</v>
      </c>
      <c r="G6" s="126"/>
      <c r="H6" s="126"/>
      <c r="I6" s="126"/>
      <c r="J6" s="122"/>
      <c r="K6" s="3" t="s">
        <v>7</v>
      </c>
      <c r="L6" s="4" t="s">
        <v>8</v>
      </c>
      <c r="M6" s="5"/>
    </row>
    <row r="7" spans="1:16" x14ac:dyDescent="0.25">
      <c r="A7" s="6">
        <v>1</v>
      </c>
      <c r="B7" s="7" t="s">
        <v>9</v>
      </c>
      <c r="C7" s="6"/>
      <c r="D7" s="6"/>
      <c r="E7" s="8"/>
      <c r="F7" s="8"/>
      <c r="G7" s="9"/>
      <c r="H7" s="8"/>
      <c r="I7" s="6"/>
      <c r="J7" s="6"/>
      <c r="K7" s="10"/>
      <c r="L7" s="10"/>
    </row>
    <row r="8" spans="1:16" s="15" customFormat="1" ht="47.25" x14ac:dyDescent="0.25">
      <c r="A8" s="11" t="s">
        <v>10</v>
      </c>
      <c r="B8" s="12"/>
      <c r="C8" s="13">
        <f>C14+C91+C95+C114+C124+C127+C136+C158+C153</f>
        <v>0</v>
      </c>
      <c r="D8" s="14">
        <v>8455189.5999999996</v>
      </c>
      <c r="E8" s="14">
        <v>4794328.9148200005</v>
      </c>
      <c r="F8" s="14">
        <v>56.702796053443919</v>
      </c>
      <c r="G8" s="14">
        <v>4776598.2394099999</v>
      </c>
      <c r="H8" s="14">
        <v>17730.675409999996</v>
      </c>
      <c r="I8" s="14">
        <v>3660860.68518</v>
      </c>
      <c r="J8" s="14">
        <f t="shared" ref="J8" si="0">J9+J10</f>
        <v>0</v>
      </c>
      <c r="K8" s="14">
        <f>SUM(K9:K10)</f>
        <v>4377386.8246799996</v>
      </c>
      <c r="L8" s="14">
        <f>K8/8222683.4*100</f>
        <v>53.235502472100528</v>
      </c>
      <c r="N8" s="16" t="s">
        <v>11</v>
      </c>
    </row>
    <row r="9" spans="1:16" s="21" customFormat="1" ht="18" customHeight="1" x14ac:dyDescent="0.25">
      <c r="A9" s="17" t="s">
        <v>12</v>
      </c>
      <c r="B9" s="18" t="s">
        <v>13</v>
      </c>
      <c r="C9" s="19"/>
      <c r="D9" s="19">
        <v>7397915.7999999998</v>
      </c>
      <c r="E9" s="20">
        <v>4153426.6804</v>
      </c>
      <c r="F9" s="20">
        <v>56.143200229448411</v>
      </c>
      <c r="G9" s="20">
        <v>4135696.0049899998</v>
      </c>
      <c r="H9" s="20">
        <v>17730.675409999996</v>
      </c>
      <c r="I9" s="20">
        <v>3244489.1195999999</v>
      </c>
      <c r="J9" s="20">
        <f>J15+J65+J92+J96+J115+J125+J128+J137+J159+J154</f>
        <v>0</v>
      </c>
      <c r="K9" s="20">
        <f>K15+K65+K92+K96+K115+K125+K128+K137+K154+K159</f>
        <v>3638447.2255499996</v>
      </c>
      <c r="L9" s="20">
        <f>K9/7070707.6*100</f>
        <v>51.458035480777056</v>
      </c>
      <c r="N9" s="21" t="s">
        <v>14</v>
      </c>
    </row>
    <row r="10" spans="1:16" s="21" customFormat="1" ht="18.75" customHeight="1" x14ac:dyDescent="0.25">
      <c r="A10" s="17" t="s">
        <v>15</v>
      </c>
      <c r="B10" s="18" t="s">
        <v>16</v>
      </c>
      <c r="C10" s="19"/>
      <c r="D10" s="19">
        <v>1057273.8</v>
      </c>
      <c r="E10" s="20">
        <v>640902.23442000011</v>
      </c>
      <c r="F10" s="20">
        <v>60.618378552462005</v>
      </c>
      <c r="G10" s="20">
        <v>640902.23442000011</v>
      </c>
      <c r="H10" s="20">
        <v>0</v>
      </c>
      <c r="I10" s="20">
        <v>416371.56558000005</v>
      </c>
      <c r="J10" s="20">
        <f>J16+J66+J97+J138</f>
        <v>0</v>
      </c>
      <c r="K10" s="20">
        <f>K16+K66+K97+K138</f>
        <v>738939.59912999999</v>
      </c>
      <c r="L10" s="20">
        <f>K10/1151975.8*100</f>
        <v>64.145409923541791</v>
      </c>
      <c r="N10" s="22" t="s">
        <v>265</v>
      </c>
      <c r="O10" s="23">
        <v>7000</v>
      </c>
      <c r="P10" s="24" t="s">
        <v>18</v>
      </c>
    </row>
    <row r="11" spans="1:16" s="21" customFormat="1" ht="22.5" customHeight="1" x14ac:dyDescent="0.25">
      <c r="A11" s="25" t="s">
        <v>19</v>
      </c>
      <c r="B11" s="18"/>
      <c r="C11" s="19"/>
      <c r="D11" s="26">
        <v>6428382.2999999998</v>
      </c>
      <c r="E11" s="26">
        <v>3936348.66799</v>
      </c>
      <c r="F11" s="26">
        <v>61.233891892055027</v>
      </c>
      <c r="G11" s="26">
        <v>3936348.66799</v>
      </c>
      <c r="H11" s="26">
        <v>0</v>
      </c>
      <c r="I11" s="26">
        <v>2492033.6320099998</v>
      </c>
      <c r="J11" s="26">
        <f t="shared" ref="J11" si="1">J12+J13</f>
        <v>0</v>
      </c>
      <c r="K11" s="26">
        <f>SUM(K12:K13)</f>
        <v>3608840.5453999997</v>
      </c>
      <c r="L11" s="26">
        <f>K11/6277150.6*100</f>
        <v>57.491699265587158</v>
      </c>
      <c r="N11" s="22" t="s">
        <v>17</v>
      </c>
      <c r="O11" s="23">
        <v>4500</v>
      </c>
      <c r="P11" s="24" t="s">
        <v>18</v>
      </c>
    </row>
    <row r="12" spans="1:16" s="21" customFormat="1" ht="21.75" customHeight="1" x14ac:dyDescent="0.25">
      <c r="A12" s="28" t="s">
        <v>12</v>
      </c>
      <c r="B12" s="18"/>
      <c r="C12" s="19"/>
      <c r="D12" s="19">
        <v>5371108.5</v>
      </c>
      <c r="E12" s="20">
        <v>3295446.4335699999</v>
      </c>
      <c r="F12" s="20">
        <v>61.355052380155783</v>
      </c>
      <c r="G12" s="20">
        <v>3295446.4335699999</v>
      </c>
      <c r="H12" s="20">
        <v>0</v>
      </c>
      <c r="I12" s="20">
        <v>2075662.0664299997</v>
      </c>
      <c r="J12" s="20">
        <f>J15+J65+J92+J96+J115+J125+J128+J137+J154</f>
        <v>0</v>
      </c>
      <c r="K12" s="20">
        <f>K15+K65+K92+K96+K115+K125+K128+K137+K154</f>
        <v>2869900.9462699997</v>
      </c>
      <c r="L12" s="20">
        <f>K12/5125174.8*100</f>
        <v>55.996157365598535</v>
      </c>
      <c r="N12" s="22" t="s">
        <v>20</v>
      </c>
      <c r="O12" s="23">
        <v>1000</v>
      </c>
      <c r="P12" s="24" t="s">
        <v>18</v>
      </c>
    </row>
    <row r="13" spans="1:16" s="21" customFormat="1" x14ac:dyDescent="0.25">
      <c r="A13" s="28" t="s">
        <v>15</v>
      </c>
      <c r="B13" s="18"/>
      <c r="C13" s="19"/>
      <c r="D13" s="19">
        <v>1057273.8</v>
      </c>
      <c r="E13" s="20">
        <v>640902.23442000011</v>
      </c>
      <c r="F13" s="20">
        <v>60.618378552462005</v>
      </c>
      <c r="G13" s="20">
        <v>640902.23442000011</v>
      </c>
      <c r="H13" s="20">
        <v>0</v>
      </c>
      <c r="I13" s="20">
        <v>416371.56558000005</v>
      </c>
      <c r="J13" s="20">
        <f>J16+J66+J97+J138</f>
        <v>0</v>
      </c>
      <c r="K13" s="20">
        <f>K16+K66+K97+K138</f>
        <v>738939.59912999999</v>
      </c>
      <c r="L13" s="20">
        <f>K13/1151975.8*100</f>
        <v>64.145409923541791</v>
      </c>
      <c r="N13" s="22" t="s">
        <v>263</v>
      </c>
      <c r="O13" s="29">
        <v>66.510000000000005</v>
      </c>
      <c r="P13" s="24" t="s">
        <v>18</v>
      </c>
    </row>
    <row r="14" spans="1:16" s="32" customFormat="1" ht="31.5" x14ac:dyDescent="0.25">
      <c r="A14" s="30" t="s">
        <v>21</v>
      </c>
      <c r="B14" s="31" t="s">
        <v>22</v>
      </c>
      <c r="C14" s="27">
        <f>SUM(C17:C63)</f>
        <v>0</v>
      </c>
      <c r="D14" s="27">
        <v>3124695.7</v>
      </c>
      <c r="E14" s="27">
        <v>1966657.3986199999</v>
      </c>
      <c r="F14" s="27">
        <v>62.939165520021668</v>
      </c>
      <c r="G14" s="27">
        <v>1966657.3986199999</v>
      </c>
      <c r="H14" s="27">
        <v>0</v>
      </c>
      <c r="I14" s="27">
        <v>1158038.3013799998</v>
      </c>
      <c r="J14" s="27"/>
      <c r="K14" s="27">
        <f>K16+K15</f>
        <v>2033024.43</v>
      </c>
      <c r="L14" s="27">
        <f>K14/3078656.5*100</f>
        <v>66.036091717279916</v>
      </c>
    </row>
    <row r="15" spans="1:16" s="34" customFormat="1" x14ac:dyDescent="0.25">
      <c r="A15" s="28" t="s">
        <v>12</v>
      </c>
      <c r="B15" s="33" t="s">
        <v>13</v>
      </c>
      <c r="C15" s="20"/>
      <c r="D15" s="20">
        <v>2270372.6</v>
      </c>
      <c r="E15" s="20">
        <v>1371462.2262199998</v>
      </c>
      <c r="F15" s="20">
        <v>60.406922908600983</v>
      </c>
      <c r="G15" s="20">
        <v>1371462.2262199998</v>
      </c>
      <c r="H15" s="20">
        <v>0</v>
      </c>
      <c r="I15" s="20">
        <v>898910.37377999979</v>
      </c>
      <c r="J15" s="20"/>
      <c r="K15" s="20">
        <f>K17+K18+K19+K20+K21+K22+K23+K24+K25+K26+K27+K28+K29+K30+K31+K32+K33+K34+K35+K38+K41+K44+K47+K50+K53+K56+K59+K62+O12+O10</f>
        <v>1429940.21</v>
      </c>
      <c r="L15" s="20">
        <f>K15/2313620*100</f>
        <v>61.805318505199644</v>
      </c>
    </row>
    <row r="16" spans="1:16" s="34" customFormat="1" x14ac:dyDescent="0.25">
      <c r="A16" s="28" t="s">
        <v>15</v>
      </c>
      <c r="B16" s="33" t="s">
        <v>16</v>
      </c>
      <c r="C16" s="20"/>
      <c r="D16" s="20">
        <v>854323.1</v>
      </c>
      <c r="E16" s="20">
        <v>595195.17240000004</v>
      </c>
      <c r="F16" s="20">
        <v>69.668626822802764</v>
      </c>
      <c r="G16" s="20">
        <v>595195.17240000004</v>
      </c>
      <c r="H16" s="20">
        <v>0</v>
      </c>
      <c r="I16" s="20">
        <v>259127.9276</v>
      </c>
      <c r="J16" s="20">
        <f t="shared" ref="J16" si="2">SUMIF($B$17:$B$63,"=02",J17:J63)</f>
        <v>0</v>
      </c>
      <c r="K16" s="20">
        <f>K36+K39+K42+K45+K48+K51+K54+K57+K60+K63</f>
        <v>603084.22</v>
      </c>
      <c r="L16" s="20">
        <f>K16/765036.5*100</f>
        <v>78.830777355067369</v>
      </c>
      <c r="N16" s="35"/>
    </row>
    <row r="17" spans="1:14" ht="47.25" x14ac:dyDescent="0.25">
      <c r="A17" s="36" t="s">
        <v>23</v>
      </c>
      <c r="B17" s="37" t="s">
        <v>13</v>
      </c>
      <c r="C17" s="38" t="s">
        <v>24</v>
      </c>
      <c r="D17" s="39">
        <v>38948.699999999997</v>
      </c>
      <c r="E17" s="40">
        <v>31212.140060000002</v>
      </c>
      <c r="F17" s="40">
        <v>80.136538729148867</v>
      </c>
      <c r="G17" s="40">
        <v>31212.140060000002</v>
      </c>
      <c r="H17" s="40">
        <v>0</v>
      </c>
      <c r="I17" s="40">
        <v>7736.5599399999955</v>
      </c>
      <c r="J17" s="7" t="s">
        <v>25</v>
      </c>
      <c r="K17" s="40">
        <v>33221.03</v>
      </c>
      <c r="L17" s="40"/>
      <c r="M17" s="22"/>
    </row>
    <row r="18" spans="1:14" s="22" customFormat="1" ht="47.25" x14ac:dyDescent="0.25">
      <c r="A18" s="36" t="s">
        <v>26</v>
      </c>
      <c r="B18" s="37" t="s">
        <v>13</v>
      </c>
      <c r="C18" s="38" t="s">
        <v>27</v>
      </c>
      <c r="D18" s="39">
        <v>338860</v>
      </c>
      <c r="E18" s="40">
        <v>226056.94548000002</v>
      </c>
      <c r="F18" s="40">
        <v>66.711015015050464</v>
      </c>
      <c r="G18" s="40">
        <v>226056.94547999999</v>
      </c>
      <c r="H18" s="40">
        <v>0</v>
      </c>
      <c r="I18" s="40">
        <v>112803.05451999998</v>
      </c>
      <c r="J18" s="7" t="s">
        <v>28</v>
      </c>
      <c r="K18" s="40">
        <v>305247.94</v>
      </c>
      <c r="L18" s="40"/>
    </row>
    <row r="19" spans="1:14" ht="47.25" x14ac:dyDescent="0.25">
      <c r="A19" s="36" t="s">
        <v>29</v>
      </c>
      <c r="B19" s="37" t="s">
        <v>13</v>
      </c>
      <c r="C19" s="38" t="s">
        <v>30</v>
      </c>
      <c r="D19" s="39">
        <v>236390</v>
      </c>
      <c r="E19" s="40">
        <v>210327.39674</v>
      </c>
      <c r="F19" s="40">
        <v>88.974743745505307</v>
      </c>
      <c r="G19" s="40">
        <v>210327.39674</v>
      </c>
      <c r="H19" s="41">
        <v>0</v>
      </c>
      <c r="I19" s="40">
        <v>26062.603260000004</v>
      </c>
      <c r="J19" s="7" t="s">
        <v>31</v>
      </c>
      <c r="K19" s="40">
        <v>205604.56</v>
      </c>
      <c r="L19" s="40"/>
      <c r="M19" s="22"/>
      <c r="N19" s="42"/>
    </row>
    <row r="20" spans="1:14" ht="35.25" customHeight="1" x14ac:dyDescent="0.25">
      <c r="A20" s="43" t="s">
        <v>32</v>
      </c>
      <c r="B20" s="37" t="s">
        <v>13</v>
      </c>
      <c r="C20" s="38" t="s">
        <v>33</v>
      </c>
      <c r="D20" s="39">
        <v>64017</v>
      </c>
      <c r="E20" s="40">
        <v>47872.577039999996</v>
      </c>
      <c r="F20" s="40">
        <v>74.781037911804674</v>
      </c>
      <c r="G20" s="40">
        <v>47872.577039999996</v>
      </c>
      <c r="H20" s="40">
        <v>0</v>
      </c>
      <c r="I20" s="40">
        <v>16144.422960000004</v>
      </c>
      <c r="J20" s="7" t="s">
        <v>34</v>
      </c>
      <c r="K20" s="40">
        <v>14470.47</v>
      </c>
      <c r="L20" s="40"/>
      <c r="M20" s="22"/>
    </row>
    <row r="21" spans="1:14" ht="33" customHeight="1" x14ac:dyDescent="0.25">
      <c r="A21" s="44" t="s">
        <v>35</v>
      </c>
      <c r="B21" s="37" t="s">
        <v>13</v>
      </c>
      <c r="C21" s="38" t="s">
        <v>36</v>
      </c>
      <c r="D21" s="39">
        <v>681969.1</v>
      </c>
      <c r="E21" s="40">
        <v>355407.11235000001</v>
      </c>
      <c r="F21" s="40">
        <v>52.114841031653782</v>
      </c>
      <c r="G21" s="40">
        <v>355407.11235000001</v>
      </c>
      <c r="H21" s="40">
        <v>0</v>
      </c>
      <c r="I21" s="40">
        <v>326561.98764999997</v>
      </c>
      <c r="J21" s="7" t="s">
        <v>37</v>
      </c>
      <c r="K21" s="40">
        <v>442111.46</v>
      </c>
      <c r="L21" s="40"/>
      <c r="M21" s="22"/>
    </row>
    <row r="22" spans="1:14" ht="48" customHeight="1" x14ac:dyDescent="0.25">
      <c r="A22" s="44" t="s">
        <v>38</v>
      </c>
      <c r="B22" s="37" t="s">
        <v>13</v>
      </c>
      <c r="C22" s="38" t="s">
        <v>39</v>
      </c>
      <c r="D22" s="39">
        <v>69404.5</v>
      </c>
      <c r="E22" s="40">
        <v>14235.838</v>
      </c>
      <c r="F22" s="40">
        <v>20.511404880087024</v>
      </c>
      <c r="G22" s="40">
        <v>14235.838</v>
      </c>
      <c r="H22" s="40">
        <v>0</v>
      </c>
      <c r="I22" s="40">
        <v>55168.661999999997</v>
      </c>
      <c r="J22" s="7" t="s">
        <v>40</v>
      </c>
      <c r="K22" s="40">
        <v>14182.8</v>
      </c>
      <c r="L22" s="40"/>
      <c r="M22" s="22"/>
    </row>
    <row r="23" spans="1:14" ht="47.25" x14ac:dyDescent="0.25">
      <c r="A23" s="43" t="s">
        <v>41</v>
      </c>
      <c r="B23" s="37" t="s">
        <v>13</v>
      </c>
      <c r="C23" s="38" t="s">
        <v>42</v>
      </c>
      <c r="D23" s="39">
        <v>4923</v>
      </c>
      <c r="E23" s="45">
        <v>1881</v>
      </c>
      <c r="F23" s="40">
        <v>38.208409506398539</v>
      </c>
      <c r="G23" s="45">
        <v>1881</v>
      </c>
      <c r="H23" s="40">
        <v>0</v>
      </c>
      <c r="I23" s="40">
        <v>3042</v>
      </c>
      <c r="J23" s="7" t="s">
        <v>43</v>
      </c>
      <c r="K23" s="45">
        <v>1870.77</v>
      </c>
      <c r="L23" s="45"/>
      <c r="M23" s="22"/>
    </row>
    <row r="24" spans="1:14" ht="47.25" x14ac:dyDescent="0.25">
      <c r="A24" s="46" t="s">
        <v>44</v>
      </c>
      <c r="B24" s="47" t="s">
        <v>13</v>
      </c>
      <c r="C24" s="48" t="s">
        <v>45</v>
      </c>
      <c r="D24" s="39">
        <v>151231.79999999999</v>
      </c>
      <c r="E24" s="40">
        <v>69199.344629999992</v>
      </c>
      <c r="F24" s="40">
        <v>45.75713879620556</v>
      </c>
      <c r="G24" s="40">
        <v>69199.344630000007</v>
      </c>
      <c r="H24" s="40">
        <v>0</v>
      </c>
      <c r="I24" s="40">
        <v>82032.455369999996</v>
      </c>
      <c r="J24" s="7" t="s">
        <v>46</v>
      </c>
      <c r="K24" s="40">
        <v>51583.4</v>
      </c>
      <c r="L24" s="40"/>
      <c r="M24" s="22"/>
    </row>
    <row r="25" spans="1:14" ht="31.5" x14ac:dyDescent="0.25">
      <c r="A25" s="44" t="s">
        <v>47</v>
      </c>
      <c r="B25" s="37" t="s">
        <v>13</v>
      </c>
      <c r="C25" s="38" t="s">
        <v>48</v>
      </c>
      <c r="D25" s="39">
        <v>80327.600000000006</v>
      </c>
      <c r="E25" s="40">
        <v>80121.38</v>
      </c>
      <c r="F25" s="40">
        <v>99.74327628361857</v>
      </c>
      <c r="G25" s="40">
        <v>80121.38</v>
      </c>
      <c r="H25" s="40">
        <v>0</v>
      </c>
      <c r="I25" s="40">
        <v>206.22000000000116</v>
      </c>
      <c r="J25" s="7" t="s">
        <v>49</v>
      </c>
      <c r="K25" s="40">
        <v>61984</v>
      </c>
      <c r="L25" s="40"/>
      <c r="M25" s="22"/>
    </row>
    <row r="26" spans="1:14" ht="33" customHeight="1" x14ac:dyDescent="0.25">
      <c r="A26" s="44" t="s">
        <v>50</v>
      </c>
      <c r="B26" s="37" t="s">
        <v>13</v>
      </c>
      <c r="C26" s="38" t="s">
        <v>51</v>
      </c>
      <c r="D26" s="39">
        <v>169000</v>
      </c>
      <c r="E26" s="40">
        <v>42939.625700000004</v>
      </c>
      <c r="F26" s="40">
        <v>25.408062544378701</v>
      </c>
      <c r="G26" s="40">
        <v>42939.625699999997</v>
      </c>
      <c r="H26" s="40">
        <v>0</v>
      </c>
      <c r="I26" s="40">
        <v>126060.3743</v>
      </c>
      <c r="J26" s="7" t="s">
        <v>52</v>
      </c>
      <c r="K26" s="40">
        <v>29417.62</v>
      </c>
      <c r="L26" s="40"/>
      <c r="M26" s="22"/>
    </row>
    <row r="27" spans="1:14" ht="47.25" x14ac:dyDescent="0.25">
      <c r="A27" s="44" t="s">
        <v>53</v>
      </c>
      <c r="B27" s="37" t="s">
        <v>13</v>
      </c>
      <c r="C27" s="38" t="s">
        <v>54</v>
      </c>
      <c r="D27" s="39">
        <v>52869</v>
      </c>
      <c r="E27" s="40">
        <v>47016</v>
      </c>
      <c r="F27" s="40">
        <v>88.929240197469213</v>
      </c>
      <c r="G27" s="40">
        <v>47016</v>
      </c>
      <c r="H27" s="40">
        <v>0</v>
      </c>
      <c r="I27" s="40">
        <v>5853</v>
      </c>
      <c r="J27" s="7" t="s">
        <v>55</v>
      </c>
      <c r="K27" s="40">
        <v>43996</v>
      </c>
      <c r="L27" s="40"/>
      <c r="M27" s="22"/>
    </row>
    <row r="28" spans="1:14" ht="31.5" x14ac:dyDescent="0.25">
      <c r="A28" s="44" t="s">
        <v>56</v>
      </c>
      <c r="B28" s="37" t="s">
        <v>13</v>
      </c>
      <c r="C28" s="38" t="s">
        <v>57</v>
      </c>
      <c r="D28" s="39">
        <v>7689.4</v>
      </c>
      <c r="E28" s="40">
        <v>0</v>
      </c>
      <c r="F28" s="40">
        <v>0</v>
      </c>
      <c r="G28" s="40"/>
      <c r="H28" s="40">
        <v>0</v>
      </c>
      <c r="I28" s="40">
        <v>7689.4</v>
      </c>
      <c r="J28" s="7"/>
      <c r="K28" s="83">
        <v>3975</v>
      </c>
      <c r="L28" s="83"/>
      <c r="M28" s="22"/>
    </row>
    <row r="29" spans="1:14" ht="47.25" x14ac:dyDescent="0.25">
      <c r="A29" s="44" t="s">
        <v>58</v>
      </c>
      <c r="B29" s="37" t="s">
        <v>13</v>
      </c>
      <c r="C29" s="38" t="s">
        <v>59</v>
      </c>
      <c r="D29" s="39">
        <v>27541.600000000002</v>
      </c>
      <c r="E29" s="40">
        <v>0</v>
      </c>
      <c r="F29" s="40">
        <v>0</v>
      </c>
      <c r="G29" s="40"/>
      <c r="H29" s="40">
        <v>0</v>
      </c>
      <c r="I29" s="40">
        <v>27541.600000000002</v>
      </c>
      <c r="J29" s="7"/>
      <c r="K29" s="40"/>
      <c r="L29" s="40"/>
      <c r="M29" s="22"/>
    </row>
    <row r="30" spans="1:14" ht="94.5" x14ac:dyDescent="0.25">
      <c r="A30" s="43" t="s">
        <v>60</v>
      </c>
      <c r="B30" s="37" t="s">
        <v>13</v>
      </c>
      <c r="C30" s="38" t="s">
        <v>61</v>
      </c>
      <c r="D30" s="39">
        <v>50000</v>
      </c>
      <c r="E30" s="40">
        <v>50000</v>
      </c>
      <c r="F30" s="40">
        <v>100</v>
      </c>
      <c r="G30" s="40">
        <v>50000</v>
      </c>
      <c r="H30" s="40">
        <v>0</v>
      </c>
      <c r="I30" s="40">
        <v>0</v>
      </c>
      <c r="J30" s="7"/>
      <c r="K30" s="40"/>
      <c r="L30" s="40"/>
      <c r="M30" s="22"/>
    </row>
    <row r="31" spans="1:14" ht="31.5" customHeight="1" x14ac:dyDescent="0.25">
      <c r="A31" s="44" t="s">
        <v>62</v>
      </c>
      <c r="B31" s="37" t="s">
        <v>13</v>
      </c>
      <c r="C31" s="38" t="s">
        <v>63</v>
      </c>
      <c r="D31" s="39">
        <v>10439.4</v>
      </c>
      <c r="E31" s="40">
        <v>8143.0559999999996</v>
      </c>
      <c r="F31" s="40">
        <v>78.003103626645213</v>
      </c>
      <c r="G31" s="40">
        <v>8143.0559999999996</v>
      </c>
      <c r="H31" s="40">
        <v>0</v>
      </c>
      <c r="I31" s="40">
        <v>2296.3440000000001</v>
      </c>
      <c r="J31" s="7" t="s">
        <v>43</v>
      </c>
      <c r="K31" s="10"/>
      <c r="L31" s="10"/>
      <c r="M31" s="22"/>
    </row>
    <row r="32" spans="1:14" ht="31.5" x14ac:dyDescent="0.25">
      <c r="A32" s="44" t="s">
        <v>64</v>
      </c>
      <c r="B32" s="37" t="s">
        <v>13</v>
      </c>
      <c r="C32" s="38" t="s">
        <v>65</v>
      </c>
      <c r="D32" s="39">
        <v>14931</v>
      </c>
      <c r="E32" s="40">
        <v>3568.4905400000002</v>
      </c>
      <c r="F32" s="40">
        <v>23.899876364610542</v>
      </c>
      <c r="G32" s="40">
        <v>3568.4905399999998</v>
      </c>
      <c r="H32" s="49">
        <v>0</v>
      </c>
      <c r="I32" s="40">
        <v>11362.509459999999</v>
      </c>
      <c r="J32" s="7" t="s">
        <v>55</v>
      </c>
      <c r="K32" s="10">
        <v>1282.49</v>
      </c>
      <c r="L32" s="10"/>
      <c r="M32" s="22"/>
    </row>
    <row r="33" spans="1:13" ht="31.5" x14ac:dyDescent="0.25">
      <c r="A33" s="44" t="s">
        <v>66</v>
      </c>
      <c r="B33" s="37" t="s">
        <v>13</v>
      </c>
      <c r="C33" s="38" t="s">
        <v>67</v>
      </c>
      <c r="D33" s="39">
        <v>36000</v>
      </c>
      <c r="E33" s="40">
        <v>3521.4451199999999</v>
      </c>
      <c r="F33" s="40"/>
      <c r="G33" s="40">
        <v>3521.4451199999999</v>
      </c>
      <c r="H33" s="40">
        <v>0</v>
      </c>
      <c r="I33" s="40">
        <v>32478.55488</v>
      </c>
      <c r="J33" s="7"/>
      <c r="K33" s="40">
        <v>11964.59</v>
      </c>
      <c r="L33" s="40"/>
      <c r="M33" s="22"/>
    </row>
    <row r="34" spans="1:13" ht="47.25" x14ac:dyDescent="0.25">
      <c r="A34" s="44" t="s">
        <v>68</v>
      </c>
      <c r="B34" s="37" t="s">
        <v>22</v>
      </c>
      <c r="C34" s="38"/>
      <c r="D34" s="39">
        <v>0</v>
      </c>
      <c r="E34" s="40"/>
      <c r="F34" s="40"/>
      <c r="G34" s="40"/>
      <c r="H34" s="40"/>
      <c r="I34" s="40">
        <v>0</v>
      </c>
      <c r="J34" s="7"/>
      <c r="K34" s="40"/>
      <c r="L34" s="40"/>
      <c r="M34" s="22"/>
    </row>
    <row r="35" spans="1:13" ht="23.25" customHeight="1" x14ac:dyDescent="0.25">
      <c r="A35" s="50" t="s">
        <v>12</v>
      </c>
      <c r="B35" s="37" t="s">
        <v>13</v>
      </c>
      <c r="C35" s="38" t="s">
        <v>69</v>
      </c>
      <c r="D35" s="39">
        <v>35219</v>
      </c>
      <c r="E35" s="40">
        <v>14945.00497</v>
      </c>
      <c r="F35" s="40">
        <v>42.434495499588294</v>
      </c>
      <c r="G35" s="40">
        <v>14945.00497</v>
      </c>
      <c r="H35" s="40">
        <v>0</v>
      </c>
      <c r="I35" s="40">
        <v>20273.995029999998</v>
      </c>
      <c r="J35" s="111" t="s">
        <v>70</v>
      </c>
      <c r="K35" s="40">
        <v>17112.57</v>
      </c>
      <c r="L35" s="40"/>
    </row>
    <row r="36" spans="1:13" ht="23.25" customHeight="1" x14ac:dyDescent="0.25">
      <c r="A36" s="50" t="s">
        <v>15</v>
      </c>
      <c r="B36" s="37" t="s">
        <v>16</v>
      </c>
      <c r="C36" s="38" t="s">
        <v>69</v>
      </c>
      <c r="D36" s="39">
        <v>105657</v>
      </c>
      <c r="E36" s="40">
        <v>44835.014920000001</v>
      </c>
      <c r="F36" s="40">
        <v>42.43449550905288</v>
      </c>
      <c r="G36" s="40">
        <v>44835.014920000001</v>
      </c>
      <c r="H36" s="40">
        <v>0</v>
      </c>
      <c r="I36" s="40">
        <v>60821.985079999999</v>
      </c>
      <c r="J36" s="112"/>
      <c r="K36" s="40">
        <v>51337.7</v>
      </c>
      <c r="L36" s="40"/>
    </row>
    <row r="37" spans="1:13" ht="31.5" x14ac:dyDescent="0.25">
      <c r="A37" s="44" t="s">
        <v>71</v>
      </c>
      <c r="B37" s="37" t="s">
        <v>22</v>
      </c>
      <c r="C37" s="38"/>
      <c r="D37" s="39">
        <v>0</v>
      </c>
      <c r="E37" s="40"/>
      <c r="F37" s="40"/>
      <c r="G37" s="40"/>
      <c r="H37" s="40">
        <v>0</v>
      </c>
      <c r="I37" s="40">
        <v>0</v>
      </c>
      <c r="J37" s="7"/>
      <c r="K37" s="40"/>
      <c r="L37" s="40"/>
    </row>
    <row r="38" spans="1:13" ht="21.75" customHeight="1" x14ac:dyDescent="0.25">
      <c r="A38" s="50" t="s">
        <v>12</v>
      </c>
      <c r="B38" s="37" t="s">
        <v>13</v>
      </c>
      <c r="C38" s="38" t="s">
        <v>72</v>
      </c>
      <c r="D38" s="39">
        <v>31583.8</v>
      </c>
      <c r="E38" s="40">
        <v>31583.8</v>
      </c>
      <c r="F38" s="40">
        <v>100</v>
      </c>
      <c r="G38" s="40">
        <v>31583.8</v>
      </c>
      <c r="H38" s="40">
        <v>0</v>
      </c>
      <c r="I38" s="40">
        <v>0</v>
      </c>
      <c r="J38" s="111" t="s">
        <v>73</v>
      </c>
      <c r="K38" s="40">
        <v>32932.879999999997</v>
      </c>
      <c r="L38" s="40"/>
    </row>
    <row r="39" spans="1:13" ht="21.75" customHeight="1" x14ac:dyDescent="0.25">
      <c r="A39" s="50" t="s">
        <v>15</v>
      </c>
      <c r="B39" s="37" t="s">
        <v>16</v>
      </c>
      <c r="C39" s="38" t="s">
        <v>72</v>
      </c>
      <c r="D39" s="39">
        <v>94751.4</v>
      </c>
      <c r="E39" s="40">
        <v>94751.4</v>
      </c>
      <c r="F39" s="40">
        <v>100</v>
      </c>
      <c r="G39" s="40">
        <v>94751.4</v>
      </c>
      <c r="H39" s="40">
        <v>0</v>
      </c>
      <c r="I39" s="40">
        <v>0</v>
      </c>
      <c r="J39" s="112"/>
      <c r="K39" s="40">
        <v>98798.63</v>
      </c>
      <c r="L39" s="40"/>
    </row>
    <row r="40" spans="1:13" ht="47.25" x14ac:dyDescent="0.25">
      <c r="A40" s="44" t="s">
        <v>74</v>
      </c>
      <c r="B40" s="37" t="s">
        <v>22</v>
      </c>
      <c r="C40" s="38"/>
      <c r="D40" s="39">
        <v>0</v>
      </c>
      <c r="E40" s="40"/>
      <c r="F40" s="40"/>
      <c r="G40" s="40"/>
      <c r="H40" s="40">
        <v>0</v>
      </c>
      <c r="I40" s="40">
        <v>0</v>
      </c>
      <c r="J40" s="7"/>
      <c r="K40" s="51"/>
      <c r="L40" s="51"/>
    </row>
    <row r="41" spans="1:13" ht="21.75" customHeight="1" x14ac:dyDescent="0.25">
      <c r="A41" s="50" t="s">
        <v>12</v>
      </c>
      <c r="B41" s="37" t="s">
        <v>13</v>
      </c>
      <c r="C41" s="38" t="s">
        <v>75</v>
      </c>
      <c r="D41" s="39">
        <v>38900.400000000001</v>
      </c>
      <c r="E41" s="40">
        <v>25236.38423</v>
      </c>
      <c r="F41" s="40">
        <v>64.87435663900628</v>
      </c>
      <c r="G41" s="40">
        <v>25236.38423</v>
      </c>
      <c r="H41" s="52">
        <v>0</v>
      </c>
      <c r="I41" s="40">
        <v>13664.015770000002</v>
      </c>
      <c r="J41" s="114" t="s">
        <v>76</v>
      </c>
      <c r="K41" s="40">
        <v>29748.43</v>
      </c>
      <c r="L41" s="40"/>
    </row>
    <row r="42" spans="1:13" ht="21.75" customHeight="1" x14ac:dyDescent="0.25">
      <c r="A42" s="50" t="s">
        <v>15</v>
      </c>
      <c r="B42" s="37" t="s">
        <v>16</v>
      </c>
      <c r="C42" s="38" t="s">
        <v>75</v>
      </c>
      <c r="D42" s="39">
        <v>116701.3</v>
      </c>
      <c r="E42" s="40">
        <v>75709.152680000014</v>
      </c>
      <c r="F42" s="40">
        <v>64.874301040348314</v>
      </c>
      <c r="G42" s="40">
        <v>75709.152679999999</v>
      </c>
      <c r="H42" s="52">
        <v>0</v>
      </c>
      <c r="I42" s="40">
        <v>40992.147319999989</v>
      </c>
      <c r="J42" s="115"/>
      <c r="K42" s="40">
        <v>89245.3</v>
      </c>
      <c r="L42" s="40"/>
    </row>
    <row r="43" spans="1:13" ht="31.5" x14ac:dyDescent="0.25">
      <c r="A43" s="44" t="s">
        <v>77</v>
      </c>
      <c r="B43" s="37" t="s">
        <v>22</v>
      </c>
      <c r="C43" s="38"/>
      <c r="D43" s="39">
        <v>0</v>
      </c>
      <c r="E43" s="40"/>
      <c r="F43" s="40"/>
      <c r="G43" s="40"/>
      <c r="H43" s="40">
        <v>0</v>
      </c>
      <c r="I43" s="40">
        <v>0</v>
      </c>
      <c r="J43" s="53"/>
      <c r="K43" s="40"/>
      <c r="L43" s="40"/>
    </row>
    <row r="44" spans="1:13" ht="21.75" customHeight="1" x14ac:dyDescent="0.25">
      <c r="A44" s="50" t="s">
        <v>12</v>
      </c>
      <c r="B44" s="37" t="s">
        <v>13</v>
      </c>
      <c r="C44" s="38" t="s">
        <v>78</v>
      </c>
      <c r="D44" s="39">
        <v>16194.8</v>
      </c>
      <c r="E44" s="40">
        <v>16115.82172</v>
      </c>
      <c r="F44" s="40">
        <v>99.512323214859094</v>
      </c>
      <c r="G44" s="40">
        <v>16115.82172</v>
      </c>
      <c r="H44" s="40">
        <v>0</v>
      </c>
      <c r="I44" s="40">
        <v>78.978279999999359</v>
      </c>
      <c r="J44" s="111" t="s">
        <v>79</v>
      </c>
      <c r="K44" s="40">
        <v>13920.78</v>
      </c>
      <c r="L44" s="40"/>
    </row>
    <row r="45" spans="1:13" ht="21.75" customHeight="1" x14ac:dyDescent="0.25">
      <c r="A45" s="50" t="s">
        <v>15</v>
      </c>
      <c r="B45" s="37" t="s">
        <v>16</v>
      </c>
      <c r="C45" s="38" t="s">
        <v>78</v>
      </c>
      <c r="D45" s="39">
        <v>48584.5</v>
      </c>
      <c r="E45" s="40">
        <v>48347.465199999999</v>
      </c>
      <c r="F45" s="40">
        <v>99.51211847399891</v>
      </c>
      <c r="G45" s="40">
        <v>48347.465199999999</v>
      </c>
      <c r="H45" s="40">
        <v>0</v>
      </c>
      <c r="I45" s="40">
        <v>237.03480000000127</v>
      </c>
      <c r="J45" s="112"/>
      <c r="K45" s="40">
        <v>41762.33</v>
      </c>
      <c r="L45" s="40"/>
    </row>
    <row r="46" spans="1:13" ht="31.5" x14ac:dyDescent="0.25">
      <c r="A46" s="44" t="s">
        <v>80</v>
      </c>
      <c r="B46" s="37" t="s">
        <v>22</v>
      </c>
      <c r="C46" s="38"/>
      <c r="D46" s="39">
        <v>0</v>
      </c>
      <c r="E46" s="40"/>
      <c r="F46" s="40"/>
      <c r="G46" s="40"/>
      <c r="H46" s="40">
        <v>0</v>
      </c>
      <c r="I46" s="40">
        <v>0</v>
      </c>
      <c r="J46" s="7"/>
      <c r="K46" s="40"/>
      <c r="L46" s="40"/>
    </row>
    <row r="47" spans="1:13" ht="21" customHeight="1" x14ac:dyDescent="0.25">
      <c r="A47" s="50" t="s">
        <v>12</v>
      </c>
      <c r="B47" s="37" t="s">
        <v>13</v>
      </c>
      <c r="C47" s="38" t="s">
        <v>81</v>
      </c>
      <c r="D47" s="39">
        <v>46229.2</v>
      </c>
      <c r="E47" s="40">
        <v>41622.060079999996</v>
      </c>
      <c r="F47" s="40">
        <v>90.034134443165797</v>
      </c>
      <c r="G47" s="40">
        <v>41622.060080000003</v>
      </c>
      <c r="H47" s="40">
        <v>0</v>
      </c>
      <c r="I47" s="40">
        <v>4607.1399200000014</v>
      </c>
      <c r="J47" s="114" t="s">
        <v>82</v>
      </c>
      <c r="K47" s="40">
        <v>46229.17</v>
      </c>
      <c r="L47" s="40"/>
    </row>
    <row r="48" spans="1:13" ht="21" customHeight="1" x14ac:dyDescent="0.25">
      <c r="A48" s="50" t="s">
        <v>15</v>
      </c>
      <c r="B48" s="37" t="s">
        <v>16</v>
      </c>
      <c r="C48" s="38" t="s">
        <v>81</v>
      </c>
      <c r="D48" s="39">
        <v>138687.6</v>
      </c>
      <c r="E48" s="40">
        <v>124866.18026000001</v>
      </c>
      <c r="F48" s="40">
        <v>90.034134457586688</v>
      </c>
      <c r="G48" s="40">
        <v>124866.18025999999</v>
      </c>
      <c r="H48" s="40">
        <v>0</v>
      </c>
      <c r="I48" s="40">
        <v>13821.419739999998</v>
      </c>
      <c r="J48" s="115"/>
      <c r="K48" s="40">
        <v>138687.5</v>
      </c>
      <c r="L48" s="40"/>
    </row>
    <row r="49" spans="1:14" ht="63" x14ac:dyDescent="0.25">
      <c r="A49" s="43" t="s">
        <v>83</v>
      </c>
      <c r="B49" s="37" t="s">
        <v>22</v>
      </c>
      <c r="C49" s="38"/>
      <c r="D49" s="39">
        <v>0</v>
      </c>
      <c r="E49" s="40"/>
      <c r="F49" s="40"/>
      <c r="G49" s="40"/>
      <c r="H49" s="49">
        <v>0</v>
      </c>
      <c r="I49" s="40">
        <v>0</v>
      </c>
      <c r="J49" s="7"/>
      <c r="K49" s="51"/>
      <c r="L49" s="51"/>
    </row>
    <row r="50" spans="1:14" ht="21.75" customHeight="1" x14ac:dyDescent="0.25">
      <c r="A50" s="50" t="s">
        <v>12</v>
      </c>
      <c r="B50" s="37" t="s">
        <v>13</v>
      </c>
      <c r="C50" s="38" t="s">
        <v>84</v>
      </c>
      <c r="D50" s="39">
        <v>51177.7</v>
      </c>
      <c r="E50" s="40">
        <v>46915.392519999994</v>
      </c>
      <c r="F50" s="40">
        <v>91.671553274179956</v>
      </c>
      <c r="G50" s="40">
        <v>46915.392520000001</v>
      </c>
      <c r="H50" s="40">
        <v>0</v>
      </c>
      <c r="I50" s="40">
        <v>4262.3074800000031</v>
      </c>
      <c r="J50" s="111" t="s">
        <v>85</v>
      </c>
      <c r="K50" s="40">
        <v>61084.25</v>
      </c>
      <c r="L50" s="40"/>
    </row>
    <row r="51" spans="1:14" ht="21.75" customHeight="1" x14ac:dyDescent="0.25">
      <c r="A51" s="50" t="s">
        <v>15</v>
      </c>
      <c r="B51" s="37" t="s">
        <v>16</v>
      </c>
      <c r="C51" s="38" t="s">
        <v>84</v>
      </c>
      <c r="D51" s="39">
        <v>153533.1</v>
      </c>
      <c r="E51" s="40">
        <v>140746.1776</v>
      </c>
      <c r="F51" s="40">
        <v>91.671553300232972</v>
      </c>
      <c r="G51" s="40">
        <v>140746.1776</v>
      </c>
      <c r="H51" s="40">
        <v>0</v>
      </c>
      <c r="I51" s="40">
        <v>12786.92240000001</v>
      </c>
      <c r="J51" s="112"/>
      <c r="K51" s="40">
        <v>183252.76</v>
      </c>
      <c r="L51" s="40"/>
    </row>
    <row r="52" spans="1:14" ht="63" x14ac:dyDescent="0.25">
      <c r="A52" s="44" t="s">
        <v>86</v>
      </c>
      <c r="B52" s="37" t="s">
        <v>22</v>
      </c>
      <c r="C52" s="38"/>
      <c r="D52" s="39">
        <v>0</v>
      </c>
      <c r="E52" s="40"/>
      <c r="F52" s="40"/>
      <c r="G52" s="40"/>
      <c r="H52" s="40">
        <v>0</v>
      </c>
      <c r="I52" s="40">
        <v>0</v>
      </c>
      <c r="J52" s="7"/>
      <c r="K52" s="51"/>
      <c r="L52" s="51"/>
    </row>
    <row r="53" spans="1:14" ht="21.75" customHeight="1" x14ac:dyDescent="0.25">
      <c r="A53" s="50" t="s">
        <v>12</v>
      </c>
      <c r="B53" s="37" t="s">
        <v>13</v>
      </c>
      <c r="C53" s="38" t="s">
        <v>87</v>
      </c>
      <c r="D53" s="39">
        <v>7348.6</v>
      </c>
      <c r="E53" s="40">
        <v>84.185980000000001</v>
      </c>
      <c r="F53" s="40">
        <v>1.1456056936015024</v>
      </c>
      <c r="G53" s="40">
        <v>84.185980000000001</v>
      </c>
      <c r="H53" s="40">
        <v>0</v>
      </c>
      <c r="I53" s="52">
        <v>7264.4140200000002</v>
      </c>
      <c r="J53" s="114" t="s">
        <v>88</v>
      </c>
      <c r="K53" s="51"/>
      <c r="L53" s="51"/>
    </row>
    <row r="54" spans="1:14" ht="21.75" customHeight="1" x14ac:dyDescent="0.25">
      <c r="A54" s="50" t="s">
        <v>15</v>
      </c>
      <c r="B54" s="37" t="s">
        <v>16</v>
      </c>
      <c r="C54" s="38" t="s">
        <v>87</v>
      </c>
      <c r="D54" s="39">
        <v>22045.7</v>
      </c>
      <c r="E54" s="40">
        <v>252.55794</v>
      </c>
      <c r="F54" s="40">
        <v>1.1456108901055533</v>
      </c>
      <c r="G54" s="40">
        <v>252.55794</v>
      </c>
      <c r="H54" s="40">
        <v>0</v>
      </c>
      <c r="I54" s="52">
        <v>21793.142060000002</v>
      </c>
      <c r="J54" s="115"/>
      <c r="K54" s="51"/>
      <c r="L54" s="51"/>
    </row>
    <row r="55" spans="1:14" ht="31.5" x14ac:dyDescent="0.25">
      <c r="A55" s="44" t="s">
        <v>89</v>
      </c>
      <c r="B55" s="37" t="s">
        <v>22</v>
      </c>
      <c r="C55" s="38"/>
      <c r="D55" s="39">
        <v>0</v>
      </c>
      <c r="E55" s="40"/>
      <c r="F55" s="40"/>
      <c r="G55" s="40"/>
      <c r="H55" s="40">
        <v>0</v>
      </c>
      <c r="I55" s="52">
        <v>0</v>
      </c>
      <c r="J55" s="7"/>
      <c r="K55" s="51"/>
      <c r="L55" s="51"/>
    </row>
    <row r="56" spans="1:14" ht="21" customHeight="1" x14ac:dyDescent="0.25">
      <c r="A56" s="50" t="s">
        <v>12</v>
      </c>
      <c r="B56" s="37" t="s">
        <v>13</v>
      </c>
      <c r="C56" s="54" t="s">
        <v>90</v>
      </c>
      <c r="D56" s="39">
        <v>3324.5</v>
      </c>
      <c r="E56" s="40">
        <v>3324.4999899999998</v>
      </c>
      <c r="F56" s="40">
        <v>99.999999699202874</v>
      </c>
      <c r="G56" s="40">
        <v>3324.4999899999998</v>
      </c>
      <c r="H56" s="40">
        <v>0</v>
      </c>
      <c r="I56" s="52">
        <v>1.0000000202126103E-5</v>
      </c>
      <c r="J56" s="111" t="s">
        <v>91</v>
      </c>
      <c r="K56" s="51"/>
      <c r="L56" s="51"/>
    </row>
    <row r="57" spans="1:14" ht="21" customHeight="1" x14ac:dyDescent="0.25">
      <c r="A57" s="50" t="s">
        <v>15</v>
      </c>
      <c r="B57" s="37" t="s">
        <v>16</v>
      </c>
      <c r="C57" s="54" t="s">
        <v>90</v>
      </c>
      <c r="D57" s="39">
        <v>63165.5</v>
      </c>
      <c r="E57" s="40">
        <v>63165.499819999997</v>
      </c>
      <c r="F57" s="40">
        <v>99.999999715034321</v>
      </c>
      <c r="G57" s="40">
        <v>63165.499819999997</v>
      </c>
      <c r="H57" s="40">
        <v>0</v>
      </c>
      <c r="I57" s="52">
        <v>1.8000000272877514E-4</v>
      </c>
      <c r="J57" s="112"/>
      <c r="K57" s="51"/>
      <c r="L57" s="51"/>
    </row>
    <row r="58" spans="1:14" ht="31.5" x14ac:dyDescent="0.25">
      <c r="A58" s="44" t="s">
        <v>92</v>
      </c>
      <c r="B58" s="37" t="s">
        <v>22</v>
      </c>
      <c r="C58" s="38"/>
      <c r="D58" s="39">
        <v>0</v>
      </c>
      <c r="E58" s="40"/>
      <c r="F58" s="40"/>
      <c r="G58" s="40"/>
      <c r="H58" s="40">
        <v>0</v>
      </c>
      <c r="I58" s="52">
        <v>0</v>
      </c>
      <c r="K58" s="51"/>
      <c r="L58" s="51"/>
    </row>
    <row r="59" spans="1:14" ht="19.5" customHeight="1" x14ac:dyDescent="0.25">
      <c r="A59" s="50" t="s">
        <v>12</v>
      </c>
      <c r="B59" s="37" t="s">
        <v>13</v>
      </c>
      <c r="C59" s="54" t="s">
        <v>93</v>
      </c>
      <c r="D59" s="39">
        <v>1265.3</v>
      </c>
      <c r="E59" s="40">
        <v>132.72507000000002</v>
      </c>
      <c r="F59" s="40">
        <v>10.489612740061647</v>
      </c>
      <c r="G59" s="40">
        <v>132.72506999999999</v>
      </c>
      <c r="H59" s="40">
        <v>0</v>
      </c>
      <c r="I59" s="52">
        <v>1132.57493</v>
      </c>
      <c r="J59" s="111" t="s">
        <v>94</v>
      </c>
      <c r="K59" s="51"/>
      <c r="L59" s="51"/>
    </row>
    <row r="60" spans="1:14" ht="19.5" customHeight="1" x14ac:dyDescent="0.25">
      <c r="A60" s="50" t="s">
        <v>15</v>
      </c>
      <c r="B60" s="37" t="s">
        <v>16</v>
      </c>
      <c r="C60" s="54" t="s">
        <v>93</v>
      </c>
      <c r="D60" s="39">
        <v>24040.2</v>
      </c>
      <c r="E60" s="40">
        <v>2521.7239799999998</v>
      </c>
      <c r="F60" s="40">
        <v>10.489613147977137</v>
      </c>
      <c r="G60" s="40">
        <v>2521.7239800000002</v>
      </c>
      <c r="H60" s="40">
        <v>0</v>
      </c>
      <c r="I60" s="52">
        <v>21518.476020000002</v>
      </c>
      <c r="J60" s="112"/>
      <c r="K60" s="51"/>
      <c r="L60" s="51"/>
    </row>
    <row r="61" spans="1:14" ht="31.5" x14ac:dyDescent="0.25">
      <c r="A61" s="44" t="s">
        <v>95</v>
      </c>
      <c r="B61" s="37" t="s">
        <v>22</v>
      </c>
      <c r="C61" s="38"/>
      <c r="D61" s="39">
        <v>0</v>
      </c>
      <c r="E61" s="40"/>
      <c r="F61" s="40"/>
      <c r="G61" s="40"/>
      <c r="H61" s="40">
        <v>0</v>
      </c>
      <c r="I61" s="52">
        <v>0</v>
      </c>
      <c r="J61" s="53"/>
      <c r="K61" s="51"/>
      <c r="L61" s="51"/>
    </row>
    <row r="62" spans="1:14" x14ac:dyDescent="0.25">
      <c r="A62" s="50" t="s">
        <v>12</v>
      </c>
      <c r="B62" s="37" t="s">
        <v>13</v>
      </c>
      <c r="C62" s="38" t="s">
        <v>96</v>
      </c>
      <c r="D62" s="39">
        <v>4587.2</v>
      </c>
      <c r="E62" s="40">
        <v>0</v>
      </c>
      <c r="F62" s="40">
        <v>0</v>
      </c>
      <c r="G62" s="40"/>
      <c r="H62" s="40">
        <v>0</v>
      </c>
      <c r="I62" s="52">
        <v>4587.2</v>
      </c>
      <c r="J62" s="53"/>
      <c r="K62" s="56"/>
      <c r="L62" s="56"/>
      <c r="N62" s="110"/>
    </row>
    <row r="63" spans="1:14" x14ac:dyDescent="0.25">
      <c r="A63" s="50" t="s">
        <v>15</v>
      </c>
      <c r="B63" s="37" t="s">
        <v>16</v>
      </c>
      <c r="C63" s="38" t="s">
        <v>96</v>
      </c>
      <c r="D63" s="39">
        <v>87156.800000000003</v>
      </c>
      <c r="E63" s="40">
        <v>0</v>
      </c>
      <c r="F63" s="40">
        <v>0</v>
      </c>
      <c r="G63" s="40"/>
      <c r="H63" s="40">
        <v>0</v>
      </c>
      <c r="I63" s="52">
        <v>87156.800000000003</v>
      </c>
      <c r="J63" s="53"/>
      <c r="K63" s="56"/>
      <c r="L63" s="56"/>
      <c r="N63" s="110"/>
    </row>
    <row r="64" spans="1:14" ht="31.5" x14ac:dyDescent="0.25">
      <c r="A64" s="30" t="s">
        <v>97</v>
      </c>
      <c r="B64" s="37" t="s">
        <v>22</v>
      </c>
      <c r="C64" s="38"/>
      <c r="D64" s="27">
        <v>634524.60000000009</v>
      </c>
      <c r="E64" s="27">
        <v>162833.37570999996</v>
      </c>
      <c r="F64" s="57">
        <v>25.662263639581496</v>
      </c>
      <c r="G64" s="27">
        <v>162833.37570999999</v>
      </c>
      <c r="H64" s="27">
        <v>0</v>
      </c>
      <c r="I64" s="27">
        <v>471691.22428999998</v>
      </c>
      <c r="J64" s="27">
        <f t="shared" ref="J64" si="3">J65+J66</f>
        <v>0</v>
      </c>
      <c r="K64" s="27">
        <f>K65+K66</f>
        <v>101104.90059999998</v>
      </c>
      <c r="L64" s="27">
        <f>K64/465760*100</f>
        <v>21.707510434558568</v>
      </c>
    </row>
    <row r="65" spans="1:12" x14ac:dyDescent="0.25">
      <c r="A65" s="50" t="s">
        <v>12</v>
      </c>
      <c r="B65" s="33" t="s">
        <v>13</v>
      </c>
      <c r="C65" s="38"/>
      <c r="D65" s="20">
        <v>480584.4</v>
      </c>
      <c r="E65" s="20">
        <v>154434.27491999997</v>
      </c>
      <c r="F65" s="20">
        <v>32.134683298084568</v>
      </c>
      <c r="G65" s="20">
        <v>154434.27492</v>
      </c>
      <c r="H65" s="20">
        <v>0</v>
      </c>
      <c r="I65" s="20">
        <v>326150.12507999997</v>
      </c>
      <c r="J65" s="20">
        <f t="shared" ref="J65" si="4">SUMIF($B$67:$B$90,"=01",J67:J90)</f>
        <v>0</v>
      </c>
      <c r="K65" s="20">
        <f>K67+K68+K69+K70+K71+K72+K73+K74+K75+K76+K77+K80+K83+K86+K89</f>
        <v>97980.250599999985</v>
      </c>
      <c r="L65" s="20">
        <f>K65/318666.4*100</f>
        <v>30.746966294532456</v>
      </c>
    </row>
    <row r="66" spans="1:12" x14ac:dyDescent="0.25">
      <c r="A66" s="50" t="s">
        <v>15</v>
      </c>
      <c r="B66" s="33" t="s">
        <v>16</v>
      </c>
      <c r="C66" s="38"/>
      <c r="D66" s="20">
        <v>153940.20000000001</v>
      </c>
      <c r="E66" s="20">
        <v>8399.1007899999986</v>
      </c>
      <c r="F66" s="20">
        <v>5.4560802116666069</v>
      </c>
      <c r="G66" s="20">
        <v>8399.1007900000004</v>
      </c>
      <c r="H66" s="20">
        <v>0</v>
      </c>
      <c r="I66" s="20">
        <v>145541.09921000001</v>
      </c>
      <c r="J66" s="7"/>
      <c r="K66" s="20">
        <f>K78+K81+K84+K87+K90</f>
        <v>3124.6499999999996</v>
      </c>
      <c r="L66" s="20">
        <f>K66/147093.6*100</f>
        <v>2.124259655076767</v>
      </c>
    </row>
    <row r="67" spans="1:12" ht="63" x14ac:dyDescent="0.25">
      <c r="A67" s="43" t="s">
        <v>98</v>
      </c>
      <c r="B67" s="37" t="s">
        <v>13</v>
      </c>
      <c r="C67" s="38" t="s">
        <v>99</v>
      </c>
      <c r="D67" s="39">
        <v>18664</v>
      </c>
      <c r="E67" s="40">
        <v>0</v>
      </c>
      <c r="F67" s="40">
        <v>0</v>
      </c>
      <c r="G67" s="40"/>
      <c r="H67" s="40">
        <v>0</v>
      </c>
      <c r="I67" s="40">
        <v>18664</v>
      </c>
      <c r="J67" s="7"/>
      <c r="K67" s="40">
        <v>1231.8800000000001</v>
      </c>
      <c r="L67" s="40"/>
    </row>
    <row r="68" spans="1:12" ht="78.75" x14ac:dyDescent="0.25">
      <c r="A68" s="43" t="s">
        <v>100</v>
      </c>
      <c r="B68" s="37" t="s">
        <v>13</v>
      </c>
      <c r="C68" s="38" t="s">
        <v>101</v>
      </c>
      <c r="D68" s="39">
        <v>77464</v>
      </c>
      <c r="E68" s="40">
        <v>67400</v>
      </c>
      <c r="F68" s="40">
        <v>87.008158628524214</v>
      </c>
      <c r="G68" s="40">
        <v>67400</v>
      </c>
      <c r="H68" s="40">
        <v>0</v>
      </c>
      <c r="I68" s="40">
        <v>10064</v>
      </c>
      <c r="J68" s="7" t="s">
        <v>102</v>
      </c>
      <c r="K68" s="40">
        <v>32674.98</v>
      </c>
      <c r="L68" s="40"/>
    </row>
    <row r="69" spans="1:12" ht="94.5" x14ac:dyDescent="0.25">
      <c r="A69" s="43" t="s">
        <v>103</v>
      </c>
      <c r="B69" s="37" t="s">
        <v>13</v>
      </c>
      <c r="C69" s="38" t="s">
        <v>104</v>
      </c>
      <c r="D69" s="39">
        <v>66174.399999999994</v>
      </c>
      <c r="E69" s="40">
        <v>25520</v>
      </c>
      <c r="F69" s="40">
        <v>38.564762204115191</v>
      </c>
      <c r="G69" s="40">
        <v>25520</v>
      </c>
      <c r="H69" s="40">
        <v>0</v>
      </c>
      <c r="I69" s="40">
        <v>40654.399999999994</v>
      </c>
      <c r="J69" s="7" t="s">
        <v>105</v>
      </c>
      <c r="K69" s="40">
        <v>10026.84</v>
      </c>
      <c r="L69" s="40"/>
    </row>
    <row r="70" spans="1:12" ht="47.25" x14ac:dyDescent="0.25">
      <c r="A70" s="43" t="s">
        <v>106</v>
      </c>
      <c r="B70" s="37" t="s">
        <v>13</v>
      </c>
      <c r="C70" s="38" t="s">
        <v>107</v>
      </c>
      <c r="D70" s="39">
        <v>160964.5</v>
      </c>
      <c r="E70" s="40">
        <v>56098.096399999995</v>
      </c>
      <c r="F70" s="40">
        <v>34.851222723022772</v>
      </c>
      <c r="G70" s="40">
        <v>56098.096400000002</v>
      </c>
      <c r="H70" s="40">
        <v>0</v>
      </c>
      <c r="I70" s="40">
        <v>104866.40360000001</v>
      </c>
      <c r="J70" s="7" t="s">
        <v>108</v>
      </c>
      <c r="K70" s="40">
        <v>46642.890599999992</v>
      </c>
      <c r="L70" s="40"/>
    </row>
    <row r="71" spans="1:12" ht="31.5" x14ac:dyDescent="0.25">
      <c r="A71" s="43" t="s">
        <v>109</v>
      </c>
      <c r="B71" s="37" t="s">
        <v>13</v>
      </c>
      <c r="C71" s="38"/>
      <c r="D71" s="39">
        <v>48013.3</v>
      </c>
      <c r="E71" s="40"/>
      <c r="F71" s="40"/>
      <c r="G71" s="40"/>
      <c r="H71" s="40"/>
      <c r="I71" s="40">
        <v>48013.3</v>
      </c>
      <c r="J71" s="7"/>
      <c r="K71" s="40"/>
      <c r="L71" s="40"/>
    </row>
    <row r="72" spans="1:12" ht="31.5" x14ac:dyDescent="0.25">
      <c r="A72" s="43" t="s">
        <v>110</v>
      </c>
      <c r="B72" s="37" t="s">
        <v>13</v>
      </c>
      <c r="C72" s="38" t="s">
        <v>111</v>
      </c>
      <c r="D72" s="39">
        <v>6000</v>
      </c>
      <c r="E72" s="40">
        <v>0</v>
      </c>
      <c r="F72" s="40">
        <v>0</v>
      </c>
      <c r="G72" s="40"/>
      <c r="H72" s="40">
        <v>0</v>
      </c>
      <c r="I72" s="40">
        <v>6000</v>
      </c>
      <c r="J72" s="7"/>
      <c r="K72" s="40"/>
      <c r="L72" s="40"/>
    </row>
    <row r="73" spans="1:12" ht="110.25" x14ac:dyDescent="0.25">
      <c r="A73" s="43" t="s">
        <v>112</v>
      </c>
      <c r="B73" s="37" t="s">
        <v>13</v>
      </c>
      <c r="C73" s="38" t="s">
        <v>113</v>
      </c>
      <c r="D73" s="39">
        <v>3525.4</v>
      </c>
      <c r="E73" s="40">
        <v>380.17698000000001</v>
      </c>
      <c r="F73" s="40">
        <v>10.78393884381914</v>
      </c>
      <c r="G73" s="40">
        <v>380.17698000000001</v>
      </c>
      <c r="H73" s="40">
        <v>0</v>
      </c>
      <c r="I73" s="40">
        <v>3145.2230199999999</v>
      </c>
      <c r="J73" s="7" t="s">
        <v>114</v>
      </c>
      <c r="K73" s="40">
        <v>945.4</v>
      </c>
      <c r="L73" s="40"/>
    </row>
    <row r="74" spans="1:12" ht="47.25" x14ac:dyDescent="0.25">
      <c r="A74" s="43" t="s">
        <v>115</v>
      </c>
      <c r="B74" s="37" t="s">
        <v>13</v>
      </c>
      <c r="C74" s="38" t="s">
        <v>116</v>
      </c>
      <c r="D74" s="39">
        <v>552.6</v>
      </c>
      <c r="E74" s="40">
        <v>20.21086</v>
      </c>
      <c r="F74" s="40">
        <v>3.6574122330799854</v>
      </c>
      <c r="G74" s="40">
        <v>20.21086</v>
      </c>
      <c r="H74" s="40">
        <v>0</v>
      </c>
      <c r="I74" s="40">
        <v>532.38914</v>
      </c>
      <c r="J74" s="7" t="s">
        <v>117</v>
      </c>
      <c r="K74" s="40">
        <v>525.96</v>
      </c>
      <c r="L74" s="40"/>
    </row>
    <row r="75" spans="1:12" ht="31.5" x14ac:dyDescent="0.25">
      <c r="A75" s="43" t="s">
        <v>118</v>
      </c>
      <c r="B75" s="37" t="s">
        <v>13</v>
      </c>
      <c r="C75" s="38" t="s">
        <v>119</v>
      </c>
      <c r="D75" s="39">
        <v>35000</v>
      </c>
      <c r="E75" s="40">
        <v>0</v>
      </c>
      <c r="F75" s="40">
        <v>0</v>
      </c>
      <c r="G75" s="40"/>
      <c r="H75" s="40">
        <v>0</v>
      </c>
      <c r="I75" s="40">
        <v>35000</v>
      </c>
      <c r="J75" s="7"/>
      <c r="K75" s="51"/>
      <c r="L75" s="51"/>
    </row>
    <row r="76" spans="1:12" ht="63" x14ac:dyDescent="0.25">
      <c r="A76" s="44" t="s">
        <v>120</v>
      </c>
      <c r="B76" s="37"/>
      <c r="C76" s="38"/>
      <c r="D76" s="39">
        <v>0</v>
      </c>
      <c r="E76" s="40"/>
      <c r="F76" s="40"/>
      <c r="G76" s="40"/>
      <c r="H76" s="40">
        <v>0</v>
      </c>
      <c r="I76" s="40">
        <v>0</v>
      </c>
      <c r="J76" s="7"/>
      <c r="K76" s="51"/>
      <c r="L76" s="51"/>
    </row>
    <row r="77" spans="1:12" x14ac:dyDescent="0.25">
      <c r="A77" s="50" t="s">
        <v>12</v>
      </c>
      <c r="B77" s="37" t="s">
        <v>13</v>
      </c>
      <c r="C77" s="58" t="s">
        <v>121</v>
      </c>
      <c r="D77" s="39">
        <v>22500</v>
      </c>
      <c r="E77" s="40">
        <v>0</v>
      </c>
      <c r="F77" s="40">
        <v>0</v>
      </c>
      <c r="G77" s="40"/>
      <c r="H77" s="40">
        <v>0</v>
      </c>
      <c r="I77" s="40">
        <v>22500</v>
      </c>
      <c r="J77" s="7"/>
      <c r="K77" s="51"/>
      <c r="L77" s="51"/>
    </row>
    <row r="78" spans="1:12" x14ac:dyDescent="0.25">
      <c r="A78" s="50" t="s">
        <v>15</v>
      </c>
      <c r="B78" s="37" t="s">
        <v>16</v>
      </c>
      <c r="C78" s="58" t="s">
        <v>121</v>
      </c>
      <c r="D78" s="39">
        <v>67500</v>
      </c>
      <c r="E78" s="40">
        <v>0</v>
      </c>
      <c r="F78" s="40">
        <v>0</v>
      </c>
      <c r="G78" s="40"/>
      <c r="H78" s="40">
        <v>0</v>
      </c>
      <c r="I78" s="40">
        <v>67500</v>
      </c>
      <c r="J78" s="7"/>
      <c r="K78" s="51"/>
      <c r="L78" s="51"/>
    </row>
    <row r="79" spans="1:12" ht="47.25" customHeight="1" x14ac:dyDescent="0.25">
      <c r="A79" s="44" t="s">
        <v>122</v>
      </c>
      <c r="B79" s="37"/>
      <c r="C79" s="38"/>
      <c r="D79" s="39">
        <v>0</v>
      </c>
      <c r="E79" s="40"/>
      <c r="F79" s="40"/>
      <c r="G79" s="40"/>
      <c r="H79" s="40">
        <v>0</v>
      </c>
      <c r="I79" s="40">
        <v>0</v>
      </c>
      <c r="J79" s="7"/>
      <c r="K79" s="51"/>
      <c r="L79" s="51"/>
    </row>
    <row r="80" spans="1:12" ht="15.75" customHeight="1" x14ac:dyDescent="0.25">
      <c r="A80" s="50" t="s">
        <v>12</v>
      </c>
      <c r="B80" s="37" t="s">
        <v>13</v>
      </c>
      <c r="C80" s="58" t="s">
        <v>123</v>
      </c>
      <c r="D80" s="39">
        <v>12500</v>
      </c>
      <c r="E80" s="40">
        <v>0</v>
      </c>
      <c r="F80" s="40">
        <v>0</v>
      </c>
      <c r="G80" s="40"/>
      <c r="H80" s="40">
        <v>0</v>
      </c>
      <c r="I80" s="40">
        <v>12500</v>
      </c>
      <c r="J80" s="7"/>
      <c r="K80" s="51"/>
      <c r="L80" s="51"/>
    </row>
    <row r="81" spans="1:12" ht="15.75" customHeight="1" x14ac:dyDescent="0.25">
      <c r="A81" s="50" t="s">
        <v>15</v>
      </c>
      <c r="B81" s="37" t="s">
        <v>16</v>
      </c>
      <c r="C81" s="58" t="s">
        <v>123</v>
      </c>
      <c r="D81" s="39">
        <v>37500</v>
      </c>
      <c r="E81" s="40">
        <v>0</v>
      </c>
      <c r="F81" s="40">
        <v>0</v>
      </c>
      <c r="G81" s="40"/>
      <c r="H81" s="40">
        <v>0</v>
      </c>
      <c r="I81" s="40">
        <v>37500</v>
      </c>
      <c r="J81" s="7"/>
      <c r="K81" s="51"/>
      <c r="L81" s="51"/>
    </row>
    <row r="82" spans="1:12" ht="94.5" x14ac:dyDescent="0.25">
      <c r="A82" s="43" t="s">
        <v>124</v>
      </c>
      <c r="B82" s="37"/>
      <c r="C82" s="38"/>
      <c r="D82" s="39">
        <v>0</v>
      </c>
      <c r="E82" s="40"/>
      <c r="F82" s="40"/>
      <c r="G82" s="40"/>
      <c r="H82" s="40">
        <v>0</v>
      </c>
      <c r="I82" s="40"/>
      <c r="J82" s="7"/>
      <c r="K82" s="51"/>
      <c r="L82" s="51"/>
    </row>
    <row r="83" spans="1:12" ht="15.75" customHeight="1" x14ac:dyDescent="0.25">
      <c r="A83" s="50" t="s">
        <v>12</v>
      </c>
      <c r="B83" s="37" t="s">
        <v>13</v>
      </c>
      <c r="C83" s="58" t="s">
        <v>125</v>
      </c>
      <c r="D83" s="39">
        <v>22433.8</v>
      </c>
      <c r="E83" s="40">
        <v>0</v>
      </c>
      <c r="F83" s="40">
        <v>0</v>
      </c>
      <c r="G83" s="40"/>
      <c r="H83" s="40">
        <v>0</v>
      </c>
      <c r="I83" s="40">
        <v>22433.8</v>
      </c>
      <c r="J83" s="7"/>
      <c r="K83" s="51"/>
      <c r="L83" s="51"/>
    </row>
    <row r="84" spans="1:12" x14ac:dyDescent="0.25">
      <c r="A84" s="50" t="s">
        <v>15</v>
      </c>
      <c r="B84" s="37" t="s">
        <v>16</v>
      </c>
      <c r="C84" s="58" t="s">
        <v>125</v>
      </c>
      <c r="D84" s="39">
        <v>37566.199999999997</v>
      </c>
      <c r="E84" s="40">
        <v>0</v>
      </c>
      <c r="F84" s="40">
        <v>0</v>
      </c>
      <c r="G84" s="40"/>
      <c r="H84" s="40">
        <v>0</v>
      </c>
      <c r="I84" s="59">
        <v>37566.199999999997</v>
      </c>
      <c r="J84" s="7"/>
      <c r="K84" s="51"/>
      <c r="L84" s="51"/>
    </row>
    <row r="85" spans="1:12" ht="31.5" x14ac:dyDescent="0.25">
      <c r="A85" s="44" t="s">
        <v>126</v>
      </c>
      <c r="B85" s="37"/>
      <c r="D85" s="39">
        <v>0</v>
      </c>
      <c r="E85" s="40"/>
      <c r="F85" s="40"/>
      <c r="G85" s="40"/>
      <c r="H85" s="40">
        <v>0</v>
      </c>
      <c r="I85" s="40">
        <v>0</v>
      </c>
      <c r="J85" s="7"/>
      <c r="K85" s="10"/>
      <c r="L85" s="10"/>
    </row>
    <row r="86" spans="1:12" x14ac:dyDescent="0.25">
      <c r="A86" s="50" t="s">
        <v>12</v>
      </c>
      <c r="B86" s="37" t="s">
        <v>13</v>
      </c>
      <c r="C86" s="60" t="s">
        <v>127</v>
      </c>
      <c r="D86" s="39">
        <v>6792.4</v>
      </c>
      <c r="E86" s="40">
        <v>5015.7906800000001</v>
      </c>
      <c r="F86" s="40">
        <v>73.844159354572753</v>
      </c>
      <c r="G86" s="40">
        <v>5015.7906800000001</v>
      </c>
      <c r="H86" s="40">
        <v>0</v>
      </c>
      <c r="I86" s="40">
        <v>1776.6093199999996</v>
      </c>
      <c r="J86" s="111" t="s">
        <v>128</v>
      </c>
      <c r="K86" s="40">
        <v>3427.9</v>
      </c>
      <c r="L86" s="40"/>
    </row>
    <row r="87" spans="1:12" x14ac:dyDescent="0.25">
      <c r="A87" s="50" t="s">
        <v>15</v>
      </c>
      <c r="B87" s="37" t="s">
        <v>16</v>
      </c>
      <c r="C87" s="60" t="s">
        <v>127</v>
      </c>
      <c r="D87" s="39">
        <v>11374</v>
      </c>
      <c r="E87" s="41">
        <v>8399.1007899999986</v>
      </c>
      <c r="F87" s="40">
        <v>73.844740548619654</v>
      </c>
      <c r="G87" s="40">
        <v>8399.1007900000004</v>
      </c>
      <c r="H87" s="40">
        <v>0</v>
      </c>
      <c r="I87" s="40">
        <v>2974.8992100000014</v>
      </c>
      <c r="J87" s="112"/>
      <c r="K87" s="40">
        <v>1805.54</v>
      </c>
      <c r="L87" s="40"/>
    </row>
    <row r="88" spans="1:12" ht="47.25" x14ac:dyDescent="0.25">
      <c r="A88" s="44" t="s">
        <v>129</v>
      </c>
      <c r="B88" s="37"/>
      <c r="C88" s="38"/>
      <c r="D88" s="39">
        <v>0</v>
      </c>
      <c r="E88" s="40"/>
      <c r="F88" s="40"/>
      <c r="G88" s="40"/>
      <c r="H88" s="40">
        <v>0</v>
      </c>
      <c r="I88" s="40">
        <v>0</v>
      </c>
      <c r="J88" s="7"/>
      <c r="K88" s="51"/>
      <c r="L88" s="51"/>
    </row>
    <row r="89" spans="1:12" x14ac:dyDescent="0.25">
      <c r="A89" s="50" t="s">
        <v>12</v>
      </c>
      <c r="B89" s="37" t="s">
        <v>13</v>
      </c>
      <c r="C89" s="60" t="s">
        <v>130</v>
      </c>
      <c r="D89" s="39">
        <v>0</v>
      </c>
      <c r="E89" s="40">
        <v>0</v>
      </c>
      <c r="F89" s="40"/>
      <c r="G89" s="40"/>
      <c r="H89" s="40">
        <v>0</v>
      </c>
      <c r="I89" s="40">
        <v>0</v>
      </c>
      <c r="J89" s="7"/>
      <c r="K89" s="51">
        <v>2504.4</v>
      </c>
      <c r="L89" s="51"/>
    </row>
    <row r="90" spans="1:12" x14ac:dyDescent="0.25">
      <c r="A90" s="50" t="s">
        <v>15</v>
      </c>
      <c r="B90" s="37" t="s">
        <v>16</v>
      </c>
      <c r="C90" s="60" t="s">
        <v>130</v>
      </c>
      <c r="D90" s="39">
        <v>0</v>
      </c>
      <c r="E90" s="40">
        <v>0</v>
      </c>
      <c r="F90" s="40"/>
      <c r="G90" s="40"/>
      <c r="H90" s="40">
        <v>0</v>
      </c>
      <c r="I90" s="59">
        <v>0</v>
      </c>
      <c r="J90" s="7"/>
      <c r="K90" s="51">
        <v>1319.11</v>
      </c>
      <c r="L90" s="51"/>
    </row>
    <row r="91" spans="1:12" s="32" customFormat="1" ht="31.5" x14ac:dyDescent="0.25">
      <c r="A91" s="30" t="s">
        <v>131</v>
      </c>
      <c r="B91" s="33" t="s">
        <v>13</v>
      </c>
      <c r="C91" s="61">
        <f>SUM(C93:C94)</f>
        <v>0</v>
      </c>
      <c r="D91" s="61">
        <v>89126.9</v>
      </c>
      <c r="E91" s="27">
        <v>18290</v>
      </c>
      <c r="F91" s="27">
        <v>20.521301649670303</v>
      </c>
      <c r="G91" s="27">
        <v>18290</v>
      </c>
      <c r="H91" s="27">
        <v>0</v>
      </c>
      <c r="I91" s="27">
        <v>70836.899999999994</v>
      </c>
      <c r="J91" s="62">
        <f t="shared" ref="J91" si="5">J92</f>
        <v>0</v>
      </c>
      <c r="K91" s="62">
        <f>K92</f>
        <v>20415.3</v>
      </c>
      <c r="L91" s="62">
        <f>K91/89126.9*100</f>
        <v>22.905879145353424</v>
      </c>
    </row>
    <row r="92" spans="1:12" s="32" customFormat="1" x14ac:dyDescent="0.25">
      <c r="A92" s="50" t="s">
        <v>12</v>
      </c>
      <c r="B92" s="33" t="s">
        <v>13</v>
      </c>
      <c r="C92" s="63"/>
      <c r="D92" s="20">
        <v>89126.9</v>
      </c>
      <c r="E92" s="20">
        <v>18290</v>
      </c>
      <c r="F92" s="20">
        <v>20.521301649670303</v>
      </c>
      <c r="G92" s="20">
        <v>18290</v>
      </c>
      <c r="H92" s="20">
        <v>0</v>
      </c>
      <c r="I92" s="20">
        <v>70836.899999999994</v>
      </c>
      <c r="J92" s="20">
        <f t="shared" ref="J92" si="6">SUMIF($B$93:$B$94,"=01",J93:J94)</f>
        <v>0</v>
      </c>
      <c r="K92" s="20">
        <f>SUM(K93:K94)</f>
        <v>20415.3</v>
      </c>
      <c r="L92" s="20">
        <f>K92/89126.9*100</f>
        <v>22.905879145353424</v>
      </c>
    </row>
    <row r="93" spans="1:12" ht="77.25" x14ac:dyDescent="0.25">
      <c r="A93" s="44" t="s">
        <v>132</v>
      </c>
      <c r="B93" s="37" t="s">
        <v>13</v>
      </c>
      <c r="C93" s="64" t="s">
        <v>133</v>
      </c>
      <c r="D93" s="39">
        <v>66000</v>
      </c>
      <c r="E93" s="40">
        <v>16557.900000000001</v>
      </c>
      <c r="F93" s="40">
        <v>25.087727272727271</v>
      </c>
      <c r="G93" s="40">
        <v>16557.900000000001</v>
      </c>
      <c r="H93" s="40">
        <v>0</v>
      </c>
      <c r="I93" s="40">
        <v>49442.1</v>
      </c>
      <c r="J93" s="7"/>
      <c r="K93" s="40">
        <v>19023.3</v>
      </c>
      <c r="L93" s="40"/>
    </row>
    <row r="94" spans="1:12" ht="94.5" x14ac:dyDescent="0.25">
      <c r="A94" s="65" t="s">
        <v>134</v>
      </c>
      <c r="B94" s="37" t="s">
        <v>13</v>
      </c>
      <c r="C94" s="64" t="s">
        <v>135</v>
      </c>
      <c r="D94" s="39">
        <v>23126.9</v>
      </c>
      <c r="E94" s="40">
        <v>1732.1</v>
      </c>
      <c r="F94" s="40">
        <v>7.489546804803064</v>
      </c>
      <c r="G94" s="40">
        <v>1732.1</v>
      </c>
      <c r="H94" s="40">
        <v>0</v>
      </c>
      <c r="I94" s="40">
        <v>21394.800000000003</v>
      </c>
      <c r="J94" s="7"/>
      <c r="K94" s="40">
        <v>1392</v>
      </c>
      <c r="L94" s="40"/>
    </row>
    <row r="95" spans="1:12" s="32" customFormat="1" ht="31.5" x14ac:dyDescent="0.25">
      <c r="A95" s="30" t="s">
        <v>136</v>
      </c>
      <c r="B95" s="37" t="s">
        <v>22</v>
      </c>
      <c r="C95" s="61">
        <f>SUM(C98:C113)</f>
        <v>0</v>
      </c>
      <c r="D95" s="27">
        <v>797033.8</v>
      </c>
      <c r="E95" s="27">
        <v>443445.52688999998</v>
      </c>
      <c r="F95" s="27">
        <v>55.636978869653952</v>
      </c>
      <c r="G95" s="27">
        <v>443445.52688999998</v>
      </c>
      <c r="H95" s="27">
        <v>0</v>
      </c>
      <c r="I95" s="27">
        <v>353588.27310999989</v>
      </c>
      <c r="J95" s="62">
        <f t="shared" ref="J95" si="7">J96+J97</f>
        <v>0</v>
      </c>
      <c r="K95" s="27">
        <f>SUM(K96:K97)</f>
        <v>243527.72779999999</v>
      </c>
      <c r="L95" s="27">
        <f>K95/1127550.6*100</f>
        <v>21.597942283033682</v>
      </c>
    </row>
    <row r="96" spans="1:12" s="32" customFormat="1" x14ac:dyDescent="0.25">
      <c r="A96" s="50" t="s">
        <v>12</v>
      </c>
      <c r="B96" s="33" t="s">
        <v>13</v>
      </c>
      <c r="C96" s="61"/>
      <c r="D96" s="20">
        <v>763532</v>
      </c>
      <c r="E96" s="20">
        <v>417731.21142000001</v>
      </c>
      <c r="F96" s="20">
        <v>54.710373817993215</v>
      </c>
      <c r="G96" s="20">
        <v>417731.21141999995</v>
      </c>
      <c r="H96" s="20">
        <v>0</v>
      </c>
      <c r="I96" s="20">
        <v>345800.78857999988</v>
      </c>
      <c r="J96" s="20">
        <f t="shared" ref="J96" si="8">SUMIF($B$98:$B$113,"=01",J98:J113)</f>
        <v>0</v>
      </c>
      <c r="K96" s="20">
        <f>K98+K99+K100+K101+K102+K103+K104+K105+K106+K107+K108+K109+K112</f>
        <v>129844.36867</v>
      </c>
      <c r="L96" s="20">
        <f>K96/907758*100</f>
        <v>14.303852862767389</v>
      </c>
    </row>
    <row r="97" spans="1:12" s="32" customFormat="1" x14ac:dyDescent="0.25">
      <c r="A97" s="50" t="s">
        <v>15</v>
      </c>
      <c r="B97" s="33" t="s">
        <v>16</v>
      </c>
      <c r="C97" s="61"/>
      <c r="D97" s="20">
        <v>33501.800000000003</v>
      </c>
      <c r="E97" s="20">
        <v>25714.315470000001</v>
      </c>
      <c r="F97" s="20">
        <v>76.755026506038476</v>
      </c>
      <c r="G97" s="20">
        <v>25714.315470000001</v>
      </c>
      <c r="H97" s="20">
        <v>0</v>
      </c>
      <c r="I97" s="20">
        <v>7787.4845299999997</v>
      </c>
      <c r="J97" s="20">
        <f t="shared" ref="J97" si="9">SUMIF($B$98:$B$113,"=02",J98:J113)</f>
        <v>0</v>
      </c>
      <c r="K97" s="20">
        <f>K110+K113</f>
        <v>113683.35913000001</v>
      </c>
      <c r="L97" s="20">
        <f>K97/219792.6*100</f>
        <v>51.723014846723693</v>
      </c>
    </row>
    <row r="98" spans="1:12" ht="94.5" x14ac:dyDescent="0.25">
      <c r="A98" s="66" t="s">
        <v>137</v>
      </c>
      <c r="B98" s="47" t="s">
        <v>13</v>
      </c>
      <c r="C98" s="67" t="s">
        <v>138</v>
      </c>
      <c r="D98" s="39">
        <v>4845</v>
      </c>
      <c r="E98" s="40"/>
      <c r="F98" s="40">
        <v>0</v>
      </c>
      <c r="G98" s="40"/>
      <c r="H98" s="40"/>
      <c r="I98" s="40">
        <v>4845</v>
      </c>
      <c r="J98" s="7"/>
      <c r="K98" s="10"/>
      <c r="L98" s="10"/>
    </row>
    <row r="99" spans="1:12" ht="47.25" x14ac:dyDescent="0.25">
      <c r="A99" s="66" t="s">
        <v>139</v>
      </c>
      <c r="B99" s="68" t="s">
        <v>13</v>
      </c>
      <c r="C99" s="67" t="s">
        <v>140</v>
      </c>
      <c r="D99" s="39">
        <v>23768.2</v>
      </c>
      <c r="E99" s="40"/>
      <c r="F99" s="40"/>
      <c r="G99" s="40"/>
      <c r="H99" s="40"/>
      <c r="I99" s="40">
        <v>23768.2</v>
      </c>
      <c r="J99" s="37"/>
      <c r="K99" s="40"/>
      <c r="L99" s="40"/>
    </row>
    <row r="100" spans="1:12" ht="31.5" x14ac:dyDescent="0.25">
      <c r="A100" s="66" t="s">
        <v>141</v>
      </c>
      <c r="B100" s="47" t="s">
        <v>13</v>
      </c>
      <c r="C100" s="67" t="s">
        <v>142</v>
      </c>
      <c r="D100" s="39">
        <v>9163.2999999999993</v>
      </c>
      <c r="E100" s="40">
        <v>5269.6293399999995</v>
      </c>
      <c r="F100" s="40">
        <v>57.507986642366838</v>
      </c>
      <c r="G100" s="40">
        <v>5269.6293400000004</v>
      </c>
      <c r="H100" s="40">
        <v>0</v>
      </c>
      <c r="I100" s="40">
        <v>3893.6706599999998</v>
      </c>
      <c r="J100" s="7" t="s">
        <v>143</v>
      </c>
      <c r="K100" s="40">
        <v>8242.59</v>
      </c>
      <c r="L100" s="40"/>
    </row>
    <row r="101" spans="1:12" ht="141.75" x14ac:dyDescent="0.25">
      <c r="A101" s="43" t="s">
        <v>144</v>
      </c>
      <c r="B101" s="37" t="s">
        <v>13</v>
      </c>
      <c r="C101" s="64" t="s">
        <v>145</v>
      </c>
      <c r="D101" s="39">
        <v>77032.899999999994</v>
      </c>
      <c r="E101" s="40">
        <v>0</v>
      </c>
      <c r="F101" s="40">
        <v>0</v>
      </c>
      <c r="G101" s="40"/>
      <c r="H101" s="40">
        <v>0</v>
      </c>
      <c r="I101" s="40">
        <v>77032.899999999994</v>
      </c>
      <c r="J101" s="37"/>
      <c r="K101" s="40">
        <v>2187.1574799999999</v>
      </c>
      <c r="L101" s="40"/>
    </row>
    <row r="102" spans="1:12" ht="126" x14ac:dyDescent="0.25">
      <c r="A102" s="69" t="s">
        <v>146</v>
      </c>
      <c r="B102" s="68" t="s">
        <v>13</v>
      </c>
      <c r="C102" s="64" t="s">
        <v>147</v>
      </c>
      <c r="D102" s="39">
        <v>440465.1</v>
      </c>
      <c r="E102" s="40">
        <v>315121.05992999999</v>
      </c>
      <c r="F102" s="40">
        <v>71.542798721169959</v>
      </c>
      <c r="G102" s="40">
        <v>315121.05992999999</v>
      </c>
      <c r="H102" s="40">
        <v>0</v>
      </c>
      <c r="I102" s="40">
        <v>125344.04006999999</v>
      </c>
      <c r="J102" s="37"/>
      <c r="K102" s="40"/>
      <c r="L102" s="40"/>
    </row>
    <row r="103" spans="1:12" ht="51" customHeight="1" x14ac:dyDescent="0.25">
      <c r="A103" s="66" t="s">
        <v>148</v>
      </c>
      <c r="B103" s="37" t="s">
        <v>13</v>
      </c>
      <c r="C103" s="67" t="s">
        <v>149</v>
      </c>
      <c r="D103" s="39">
        <v>92935.8</v>
      </c>
      <c r="E103" s="40">
        <v>61740.989000000009</v>
      </c>
      <c r="F103" s="40">
        <v>66.434021119955929</v>
      </c>
      <c r="G103" s="40">
        <v>61740.989000000001</v>
      </c>
      <c r="H103" s="40">
        <v>0</v>
      </c>
      <c r="I103" s="40">
        <v>31194.810999999994</v>
      </c>
      <c r="J103" s="7" t="s">
        <v>150</v>
      </c>
      <c r="K103" s="40">
        <v>23724.62</v>
      </c>
      <c r="L103" s="40"/>
    </row>
    <row r="104" spans="1:12" ht="115.5" customHeight="1" x14ac:dyDescent="0.25">
      <c r="A104" s="66" t="s">
        <v>151</v>
      </c>
      <c r="B104" s="47" t="s">
        <v>13</v>
      </c>
      <c r="C104" s="67" t="s">
        <v>152</v>
      </c>
      <c r="D104" s="39">
        <v>9261.5999999999985</v>
      </c>
      <c r="E104" s="40">
        <v>6179.1525900000006</v>
      </c>
      <c r="F104" s="40">
        <v>66.717981666234792</v>
      </c>
      <c r="G104" s="40">
        <v>6179.1525899999997</v>
      </c>
      <c r="H104" s="40">
        <v>0</v>
      </c>
      <c r="I104" s="40">
        <v>3082.4474099999979</v>
      </c>
      <c r="J104" s="7" t="s">
        <v>153</v>
      </c>
      <c r="K104" s="40">
        <v>33057.199999999997</v>
      </c>
      <c r="L104" s="40"/>
    </row>
    <row r="105" spans="1:12" ht="47.25" x14ac:dyDescent="0.25">
      <c r="A105" s="66" t="s">
        <v>154</v>
      </c>
      <c r="B105" s="37" t="s">
        <v>13</v>
      </c>
      <c r="C105" s="67" t="s">
        <v>155</v>
      </c>
      <c r="D105" s="39">
        <v>5137.8999999999996</v>
      </c>
      <c r="E105" s="40">
        <v>3004.68642</v>
      </c>
      <c r="F105" s="40">
        <v>58.480827186204486</v>
      </c>
      <c r="G105" s="40">
        <v>3004.68642</v>
      </c>
      <c r="H105" s="40">
        <v>0</v>
      </c>
      <c r="I105" s="40">
        <v>2133.2135799999996</v>
      </c>
      <c r="J105" s="7" t="s">
        <v>156</v>
      </c>
      <c r="K105" s="40">
        <v>35159</v>
      </c>
      <c r="L105" s="40"/>
    </row>
    <row r="106" spans="1:12" ht="63" x14ac:dyDescent="0.25">
      <c r="A106" s="36" t="s">
        <v>157</v>
      </c>
      <c r="B106" s="37" t="s">
        <v>13</v>
      </c>
      <c r="C106" s="67" t="s">
        <v>158</v>
      </c>
      <c r="D106" s="39">
        <v>8310</v>
      </c>
      <c r="E106" s="40">
        <v>0</v>
      </c>
      <c r="F106" s="40">
        <v>0</v>
      </c>
      <c r="G106" s="40"/>
      <c r="H106" s="40">
        <v>0</v>
      </c>
      <c r="I106" s="40">
        <v>8310</v>
      </c>
      <c r="J106" s="7"/>
      <c r="K106" s="40"/>
      <c r="L106" s="40"/>
    </row>
    <row r="107" spans="1:12" ht="47.25" x14ac:dyDescent="0.25">
      <c r="A107" s="69" t="s">
        <v>159</v>
      </c>
      <c r="B107" s="68" t="s">
        <v>13</v>
      </c>
      <c r="C107" s="67" t="s">
        <v>160</v>
      </c>
      <c r="D107" s="39">
        <v>82651.100000000006</v>
      </c>
      <c r="E107" s="40">
        <v>19050.408749999999</v>
      </c>
      <c r="F107" s="40">
        <v>23.049189605461994</v>
      </c>
      <c r="G107" s="40">
        <v>19050.408749999999</v>
      </c>
      <c r="H107" s="40">
        <v>0</v>
      </c>
      <c r="I107" s="40">
        <v>63600.691250000003</v>
      </c>
      <c r="J107" s="37"/>
      <c r="K107" s="40"/>
      <c r="L107" s="40"/>
    </row>
    <row r="108" spans="1:12" ht="31.5" customHeight="1" x14ac:dyDescent="0.25">
      <c r="A108" s="66" t="s">
        <v>161</v>
      </c>
      <c r="B108" s="37" t="s">
        <v>22</v>
      </c>
      <c r="C108" s="67"/>
      <c r="D108" s="39">
        <v>0</v>
      </c>
      <c r="E108" s="40"/>
      <c r="F108" s="40"/>
      <c r="G108" s="40"/>
      <c r="H108" s="40">
        <v>0</v>
      </c>
      <c r="I108" s="40">
        <v>0</v>
      </c>
      <c r="J108" s="7"/>
      <c r="K108" s="51"/>
      <c r="L108" s="51"/>
    </row>
    <row r="109" spans="1:12" ht="23.25" customHeight="1" x14ac:dyDescent="0.25">
      <c r="A109" s="70" t="s">
        <v>12</v>
      </c>
      <c r="B109" s="37" t="s">
        <v>13</v>
      </c>
      <c r="C109" s="67" t="s">
        <v>162</v>
      </c>
      <c r="D109" s="39">
        <v>2864.6</v>
      </c>
      <c r="E109" s="40">
        <v>2864.6135800000002</v>
      </c>
      <c r="F109" s="40">
        <v>100.00047406269637</v>
      </c>
      <c r="G109" s="40">
        <v>2864.6135800000002</v>
      </c>
      <c r="H109" s="40">
        <v>0</v>
      </c>
      <c r="I109" s="40">
        <v>-1.3580000000274595E-2</v>
      </c>
      <c r="J109" s="111" t="s">
        <v>163</v>
      </c>
      <c r="K109" s="40">
        <v>24749.048149999999</v>
      </c>
      <c r="L109" s="40"/>
    </row>
    <row r="110" spans="1:12" ht="23.25" customHeight="1" x14ac:dyDescent="0.25">
      <c r="A110" s="70" t="s">
        <v>15</v>
      </c>
      <c r="B110" s="37" t="s">
        <v>16</v>
      </c>
      <c r="C110" s="67" t="s">
        <v>162</v>
      </c>
      <c r="D110" s="39">
        <v>12212.3</v>
      </c>
      <c r="E110" s="40">
        <v>12212.3</v>
      </c>
      <c r="F110" s="40">
        <v>100</v>
      </c>
      <c r="G110" s="40">
        <v>12212.3</v>
      </c>
      <c r="H110" s="40">
        <v>0</v>
      </c>
      <c r="I110" s="40">
        <v>0</v>
      </c>
      <c r="J110" s="112"/>
      <c r="K110" s="40">
        <v>105509.1</v>
      </c>
      <c r="L110" s="40"/>
    </row>
    <row r="111" spans="1:12" ht="47.25" x14ac:dyDescent="0.25">
      <c r="A111" s="71" t="s">
        <v>164</v>
      </c>
      <c r="B111" s="37" t="s">
        <v>22</v>
      </c>
      <c r="C111" s="67"/>
      <c r="D111" s="39">
        <v>0</v>
      </c>
      <c r="E111" s="40"/>
      <c r="F111" s="40"/>
      <c r="G111" s="40"/>
      <c r="H111" s="40">
        <v>0</v>
      </c>
      <c r="I111" s="40">
        <v>0</v>
      </c>
      <c r="J111" s="7"/>
      <c r="K111" s="40"/>
      <c r="L111" s="40"/>
    </row>
    <row r="112" spans="1:12" ht="21" customHeight="1" x14ac:dyDescent="0.25">
      <c r="A112" s="70" t="s">
        <v>12</v>
      </c>
      <c r="B112" s="37" t="s">
        <v>13</v>
      </c>
      <c r="C112" s="67" t="s">
        <v>165</v>
      </c>
      <c r="D112" s="39">
        <v>7096.5</v>
      </c>
      <c r="E112" s="40">
        <v>4500.6718100000007</v>
      </c>
      <c r="F112" s="40">
        <v>63.421007679842191</v>
      </c>
      <c r="G112" s="40">
        <v>4500.6718099999998</v>
      </c>
      <c r="H112" s="40">
        <v>0</v>
      </c>
      <c r="I112" s="40">
        <v>2595.8281899999993</v>
      </c>
      <c r="J112" s="111" t="s">
        <v>166</v>
      </c>
      <c r="K112" s="40">
        <v>2724.7530400000001</v>
      </c>
      <c r="L112" s="40"/>
    </row>
    <row r="113" spans="1:12" ht="21" customHeight="1" x14ac:dyDescent="0.25">
      <c r="A113" s="70" t="s">
        <v>15</v>
      </c>
      <c r="B113" s="37" t="s">
        <v>16</v>
      </c>
      <c r="C113" s="67" t="s">
        <v>165</v>
      </c>
      <c r="D113" s="39">
        <v>21289.5</v>
      </c>
      <c r="E113" s="40">
        <v>13502.01547</v>
      </c>
      <c r="F113" s="40">
        <v>63.421007867728228</v>
      </c>
      <c r="G113" s="40">
        <v>13502.01547</v>
      </c>
      <c r="H113" s="40">
        <v>0</v>
      </c>
      <c r="I113" s="40">
        <v>7787.4845299999997</v>
      </c>
      <c r="J113" s="112"/>
      <c r="K113" s="40">
        <v>8174.2591300000004</v>
      </c>
      <c r="L113" s="40"/>
    </row>
    <row r="114" spans="1:12" s="32" customFormat="1" ht="31.5" x14ac:dyDescent="0.25">
      <c r="A114" s="30" t="s">
        <v>167</v>
      </c>
      <c r="B114" s="33" t="s">
        <v>13</v>
      </c>
      <c r="C114" s="61">
        <f>SUM(C116:C123)</f>
        <v>0</v>
      </c>
      <c r="D114" s="27">
        <v>975199.4</v>
      </c>
      <c r="E114" s="27">
        <v>887632.35966999992</v>
      </c>
      <c r="F114" s="27">
        <v>91.020601496473432</v>
      </c>
      <c r="G114" s="27">
        <v>887632.35966999992</v>
      </c>
      <c r="H114" s="27">
        <v>0</v>
      </c>
      <c r="I114" s="27">
        <v>87567.040329999974</v>
      </c>
      <c r="J114" s="62">
        <f t="shared" ref="J114" si="10">J115</f>
        <v>0</v>
      </c>
      <c r="K114" s="27">
        <f>K115</f>
        <v>728075.7</v>
      </c>
      <c r="L114" s="27">
        <f>K114/848125.3*100</f>
        <v>85.845299037771881</v>
      </c>
    </row>
    <row r="115" spans="1:12" s="32" customFormat="1" x14ac:dyDescent="0.25">
      <c r="A115" s="50" t="s">
        <v>12</v>
      </c>
      <c r="B115" s="33" t="s">
        <v>13</v>
      </c>
      <c r="C115" s="63"/>
      <c r="D115" s="20">
        <v>975199.4</v>
      </c>
      <c r="E115" s="20">
        <v>887632.35966999992</v>
      </c>
      <c r="F115" s="20">
        <v>91.020601496473432</v>
      </c>
      <c r="G115" s="20">
        <v>887632.35966999992</v>
      </c>
      <c r="H115" s="20">
        <v>0</v>
      </c>
      <c r="I115" s="20">
        <v>87567.040329999974</v>
      </c>
      <c r="J115" s="20">
        <f>SUMIF($B$116:$B$123,"=01",J116:J123)</f>
        <v>0</v>
      </c>
      <c r="K115" s="20">
        <f>SUM(K116:K123)</f>
        <v>728075.7</v>
      </c>
      <c r="L115" s="20">
        <f>K115/848125.3*100</f>
        <v>85.845299037771881</v>
      </c>
    </row>
    <row r="116" spans="1:12" ht="47.25" x14ac:dyDescent="0.25">
      <c r="A116" s="72" t="s">
        <v>168</v>
      </c>
      <c r="B116" s="73" t="s">
        <v>13</v>
      </c>
      <c r="C116" s="74" t="s">
        <v>169</v>
      </c>
      <c r="D116" s="39">
        <v>425875.3</v>
      </c>
      <c r="E116" s="40">
        <v>425839.53262000001</v>
      </c>
      <c r="F116" s="40">
        <v>99.991601442957602</v>
      </c>
      <c r="G116" s="40">
        <v>425839.53262000001</v>
      </c>
      <c r="H116" s="40">
        <v>0</v>
      </c>
      <c r="I116" s="75">
        <v>35.767379999975674</v>
      </c>
      <c r="J116" s="7" t="s">
        <v>170</v>
      </c>
      <c r="K116" s="40">
        <v>299771.7</v>
      </c>
      <c r="L116" s="40"/>
    </row>
    <row r="117" spans="1:12" ht="63" x14ac:dyDescent="0.25">
      <c r="A117" s="46" t="s">
        <v>171</v>
      </c>
      <c r="B117" s="47" t="s">
        <v>13</v>
      </c>
      <c r="C117" s="67" t="s">
        <v>172</v>
      </c>
      <c r="D117" s="39">
        <v>12472.9</v>
      </c>
      <c r="E117" s="40">
        <v>12461.617620000001</v>
      </c>
      <c r="F117" s="40">
        <v>99.90954485324184</v>
      </c>
      <c r="G117" s="40">
        <v>12461.617620000001</v>
      </c>
      <c r="H117" s="40">
        <v>0</v>
      </c>
      <c r="I117" s="40">
        <v>11.282379999998739</v>
      </c>
      <c r="J117" s="7" t="s">
        <v>173</v>
      </c>
      <c r="K117" s="40"/>
      <c r="L117" s="40"/>
    </row>
    <row r="118" spans="1:12" ht="65.25" customHeight="1" x14ac:dyDescent="0.25">
      <c r="A118" s="72" t="s">
        <v>174</v>
      </c>
      <c r="B118" s="73" t="s">
        <v>13</v>
      </c>
      <c r="C118" s="74" t="s">
        <v>175</v>
      </c>
      <c r="D118" s="39">
        <v>12091.7</v>
      </c>
      <c r="E118" s="40"/>
      <c r="F118" s="40">
        <v>0</v>
      </c>
      <c r="G118" s="40"/>
      <c r="H118" s="40">
        <v>0</v>
      </c>
      <c r="I118" s="40">
        <v>12091.7</v>
      </c>
      <c r="J118" s="7"/>
      <c r="K118" s="40"/>
      <c r="L118" s="40"/>
    </row>
    <row r="119" spans="1:12" ht="31.5" x14ac:dyDescent="0.25">
      <c r="A119" s="72" t="s">
        <v>176</v>
      </c>
      <c r="B119" s="76" t="s">
        <v>13</v>
      </c>
      <c r="C119" s="74" t="s">
        <v>177</v>
      </c>
      <c r="D119" s="39">
        <v>40039.300000000003</v>
      </c>
      <c r="E119" s="40">
        <v>39948.949829999998</v>
      </c>
      <c r="F119" s="40">
        <v>99.774346279780104</v>
      </c>
      <c r="G119" s="40">
        <v>39948.949829999998</v>
      </c>
      <c r="H119" s="40">
        <v>0</v>
      </c>
      <c r="I119" s="40">
        <v>90.350170000005164</v>
      </c>
      <c r="J119" s="7" t="s">
        <v>178</v>
      </c>
      <c r="K119" s="40">
        <v>28278.86</v>
      </c>
      <c r="L119" s="40"/>
    </row>
    <row r="120" spans="1:12" ht="47.25" x14ac:dyDescent="0.25">
      <c r="A120" s="46" t="s">
        <v>179</v>
      </c>
      <c r="B120" s="47" t="s">
        <v>13</v>
      </c>
      <c r="C120" s="67" t="s">
        <v>180</v>
      </c>
      <c r="D120" s="39">
        <v>80400.2</v>
      </c>
      <c r="E120" s="40">
        <v>46317.218399999998</v>
      </c>
      <c r="F120" s="40">
        <v>57.6083372926933</v>
      </c>
      <c r="G120" s="40">
        <v>46317.218399999998</v>
      </c>
      <c r="H120" s="40">
        <v>0</v>
      </c>
      <c r="I120" s="40">
        <v>34082.981599999999</v>
      </c>
      <c r="J120" s="37" t="s">
        <v>181</v>
      </c>
      <c r="K120" s="40">
        <v>64097.45</v>
      </c>
      <c r="L120" s="40"/>
    </row>
    <row r="121" spans="1:12" ht="94.5" x14ac:dyDescent="0.25">
      <c r="A121" s="77" t="s">
        <v>182</v>
      </c>
      <c r="B121" s="76" t="s">
        <v>13</v>
      </c>
      <c r="C121" s="78" t="s">
        <v>183</v>
      </c>
      <c r="D121" s="39">
        <v>44770</v>
      </c>
      <c r="E121" s="40">
        <v>17244.455329999997</v>
      </c>
      <c r="F121" s="40">
        <v>38.517881014071911</v>
      </c>
      <c r="G121" s="40">
        <v>17244.455330000001</v>
      </c>
      <c r="H121" s="40">
        <v>0</v>
      </c>
      <c r="I121" s="40">
        <v>27525.544670000003</v>
      </c>
      <c r="J121" s="7" t="s">
        <v>184</v>
      </c>
      <c r="K121" s="40">
        <v>35508.85</v>
      </c>
      <c r="L121" s="40"/>
    </row>
    <row r="122" spans="1:12" ht="48" customHeight="1" x14ac:dyDescent="0.25">
      <c r="A122" s="46" t="s">
        <v>185</v>
      </c>
      <c r="B122" s="47" t="s">
        <v>13</v>
      </c>
      <c r="C122" s="67" t="s">
        <v>186</v>
      </c>
      <c r="D122" s="39">
        <v>10000</v>
      </c>
      <c r="E122" s="40">
        <v>0</v>
      </c>
      <c r="F122" s="40">
        <v>0</v>
      </c>
      <c r="G122" s="40"/>
      <c r="H122" s="40">
        <v>0</v>
      </c>
      <c r="I122" s="40">
        <v>10000</v>
      </c>
      <c r="J122" s="37"/>
      <c r="K122" s="40">
        <v>868.84</v>
      </c>
      <c r="L122" s="40"/>
    </row>
    <row r="123" spans="1:12" ht="69" customHeight="1" x14ac:dyDescent="0.25">
      <c r="A123" s="36" t="s">
        <v>187</v>
      </c>
      <c r="B123" s="47" t="s">
        <v>13</v>
      </c>
      <c r="C123" s="78" t="s">
        <v>188</v>
      </c>
      <c r="D123" s="39">
        <v>349550</v>
      </c>
      <c r="E123" s="40">
        <v>345820.58587000001</v>
      </c>
      <c r="F123" s="40">
        <v>98.933081353168362</v>
      </c>
      <c r="G123" s="40">
        <v>345820.58587000001</v>
      </c>
      <c r="H123" s="40">
        <v>0</v>
      </c>
      <c r="I123" s="40">
        <v>3729.4141299999901</v>
      </c>
      <c r="J123" s="7" t="s">
        <v>189</v>
      </c>
      <c r="K123" s="40">
        <v>299550</v>
      </c>
      <c r="L123" s="40"/>
    </row>
    <row r="124" spans="1:12" s="32" customFormat="1" ht="31.5" x14ac:dyDescent="0.25">
      <c r="A124" s="30" t="s">
        <v>190</v>
      </c>
      <c r="B124" s="37"/>
      <c r="C124" s="61">
        <f>SUM(C126:C126)</f>
        <v>0</v>
      </c>
      <c r="D124" s="27">
        <v>19768.8</v>
      </c>
      <c r="E124" s="27">
        <v>0</v>
      </c>
      <c r="F124" s="27">
        <v>0</v>
      </c>
      <c r="G124" s="27">
        <v>0</v>
      </c>
      <c r="H124" s="27">
        <v>0</v>
      </c>
      <c r="I124" s="27">
        <v>19768.8</v>
      </c>
      <c r="J124" s="79"/>
      <c r="K124" s="62">
        <f>K125</f>
        <v>0</v>
      </c>
      <c r="L124" s="62">
        <f>K124/12514.2*100</f>
        <v>0</v>
      </c>
    </row>
    <row r="125" spans="1:12" s="32" customFormat="1" x14ac:dyDescent="0.25">
      <c r="A125" s="50" t="s">
        <v>12</v>
      </c>
      <c r="B125" s="33" t="s">
        <v>13</v>
      </c>
      <c r="C125" s="63"/>
      <c r="D125" s="20">
        <v>19768.8</v>
      </c>
      <c r="E125" s="20">
        <v>0</v>
      </c>
      <c r="F125" s="20">
        <v>0</v>
      </c>
      <c r="G125" s="20">
        <v>0</v>
      </c>
      <c r="H125" s="20">
        <v>0</v>
      </c>
      <c r="I125" s="20">
        <v>19768.8</v>
      </c>
      <c r="J125" s="79"/>
      <c r="K125" s="20">
        <f>SUM(K126)</f>
        <v>0</v>
      </c>
      <c r="L125" s="20">
        <f>K125/12514.2*100</f>
        <v>0</v>
      </c>
    </row>
    <row r="126" spans="1:12" ht="31.5" x14ac:dyDescent="0.25">
      <c r="A126" s="65" t="s">
        <v>191</v>
      </c>
      <c r="B126" s="37" t="s">
        <v>13</v>
      </c>
      <c r="C126" s="64" t="s">
        <v>192</v>
      </c>
      <c r="D126" s="80">
        <v>19768.8</v>
      </c>
      <c r="E126" s="40">
        <v>0</v>
      </c>
      <c r="F126" s="40">
        <v>0</v>
      </c>
      <c r="G126" s="40"/>
      <c r="H126" s="40">
        <v>0</v>
      </c>
      <c r="I126" s="40">
        <v>19768.8</v>
      </c>
      <c r="J126" s="7"/>
      <c r="K126" s="51"/>
      <c r="L126" s="51"/>
    </row>
    <row r="127" spans="1:12" s="32" customFormat="1" ht="31.5" x14ac:dyDescent="0.25">
      <c r="A127" s="30" t="s">
        <v>193</v>
      </c>
      <c r="B127" s="33" t="s">
        <v>13</v>
      </c>
      <c r="C127" s="27"/>
      <c r="D127" s="27">
        <v>319122.40000000002</v>
      </c>
      <c r="E127" s="27">
        <v>125637.13765000002</v>
      </c>
      <c r="F127" s="27">
        <v>39.369576579393986</v>
      </c>
      <c r="G127" s="27">
        <v>125637.13764999999</v>
      </c>
      <c r="H127" s="27">
        <v>0</v>
      </c>
      <c r="I127" s="27">
        <v>193485.26234999998</v>
      </c>
      <c r="J127" s="79"/>
      <c r="K127" s="27">
        <f>K128</f>
        <v>137907.27000000002</v>
      </c>
      <c r="L127" s="27">
        <f>K127/264323.1*100</f>
        <v>52.17374871889745</v>
      </c>
    </row>
    <row r="128" spans="1:12" s="32" customFormat="1" x14ac:dyDescent="0.25">
      <c r="A128" s="50" t="s">
        <v>12</v>
      </c>
      <c r="B128" s="33" t="s">
        <v>13</v>
      </c>
      <c r="C128" s="63"/>
      <c r="D128" s="20">
        <v>319122.40000000002</v>
      </c>
      <c r="E128" s="20">
        <v>125637.13765000002</v>
      </c>
      <c r="F128" s="20">
        <v>39.369576579393986</v>
      </c>
      <c r="G128" s="20">
        <v>125637.13764999999</v>
      </c>
      <c r="H128" s="20">
        <v>0</v>
      </c>
      <c r="I128" s="20">
        <v>193485.26234999998</v>
      </c>
      <c r="J128" s="20"/>
      <c r="K128" s="20">
        <f>SUM(K129:K135)+O11</f>
        <v>137907.27000000002</v>
      </c>
      <c r="L128" s="20">
        <f>K128/264323.1*100</f>
        <v>52.17374871889745</v>
      </c>
    </row>
    <row r="129" spans="1:12" ht="110.25" x14ac:dyDescent="0.25">
      <c r="A129" s="43" t="s">
        <v>194</v>
      </c>
      <c r="B129" s="37" t="s">
        <v>13</v>
      </c>
      <c r="C129" s="64" t="s">
        <v>195</v>
      </c>
      <c r="D129" s="39">
        <v>1355.2</v>
      </c>
      <c r="E129" s="40">
        <v>0</v>
      </c>
      <c r="F129" s="40">
        <v>0</v>
      </c>
      <c r="G129" s="40"/>
      <c r="H129" s="40">
        <v>0</v>
      </c>
      <c r="I129" s="40">
        <v>1355.2</v>
      </c>
      <c r="J129" s="7"/>
      <c r="K129" s="10"/>
      <c r="L129" s="10"/>
    </row>
    <row r="130" spans="1:12" ht="31.5" x14ac:dyDescent="0.25">
      <c r="A130" s="43" t="s">
        <v>196</v>
      </c>
      <c r="B130" s="37" t="s">
        <v>13</v>
      </c>
      <c r="C130" s="64" t="s">
        <v>197</v>
      </c>
      <c r="D130" s="39">
        <v>142500</v>
      </c>
      <c r="E130" s="40">
        <v>57500</v>
      </c>
      <c r="F130" s="40">
        <v>40.350877192982452</v>
      </c>
      <c r="G130" s="40">
        <v>57500</v>
      </c>
      <c r="H130" s="40">
        <v>0</v>
      </c>
      <c r="I130" s="40">
        <v>85000</v>
      </c>
      <c r="J130" s="7" t="s">
        <v>198</v>
      </c>
      <c r="K130" s="40">
        <v>76500</v>
      </c>
      <c r="L130" s="40"/>
    </row>
    <row r="131" spans="1:12" ht="94.5" x14ac:dyDescent="0.25">
      <c r="A131" s="43" t="s">
        <v>199</v>
      </c>
      <c r="B131" s="37" t="s">
        <v>13</v>
      </c>
      <c r="C131" s="64" t="s">
        <v>200</v>
      </c>
      <c r="D131" s="39">
        <v>80469.7</v>
      </c>
      <c r="E131" s="40">
        <v>27826.832690000003</v>
      </c>
      <c r="F131" s="40">
        <v>34.580510042910568</v>
      </c>
      <c r="G131" s="40">
        <v>27826.832689999999</v>
      </c>
      <c r="H131" s="40">
        <v>0</v>
      </c>
      <c r="I131" s="40">
        <v>52642.867309999994</v>
      </c>
      <c r="J131" s="7" t="s">
        <v>201</v>
      </c>
      <c r="K131" s="40">
        <v>27480.29</v>
      </c>
      <c r="L131" s="40"/>
    </row>
    <row r="132" spans="1:12" ht="110.25" x14ac:dyDescent="0.25">
      <c r="A132" s="36" t="s">
        <v>202</v>
      </c>
      <c r="B132" s="37" t="s">
        <v>13</v>
      </c>
      <c r="C132" s="64" t="s">
        <v>203</v>
      </c>
      <c r="D132" s="39">
        <v>462.5</v>
      </c>
      <c r="E132" s="40">
        <v>103.23185000000001</v>
      </c>
      <c r="F132" s="40">
        <v>22.320400000000003</v>
      </c>
      <c r="G132" s="40">
        <v>103.23184999999999</v>
      </c>
      <c r="H132" s="40">
        <v>0</v>
      </c>
      <c r="I132" s="81">
        <v>359.26814999999999</v>
      </c>
      <c r="J132" s="7" t="s">
        <v>55</v>
      </c>
      <c r="K132" s="51">
        <v>70.23</v>
      </c>
      <c r="L132" s="51"/>
    </row>
    <row r="133" spans="1:12" ht="110.25" x14ac:dyDescent="0.25">
      <c r="A133" s="43" t="s">
        <v>204</v>
      </c>
      <c r="B133" s="37" t="s">
        <v>13</v>
      </c>
      <c r="C133" s="64" t="s">
        <v>205</v>
      </c>
      <c r="D133" s="39">
        <v>1292</v>
      </c>
      <c r="E133" s="40">
        <v>664.21849999999995</v>
      </c>
      <c r="F133" s="40">
        <v>51.410100619195042</v>
      </c>
      <c r="G133" s="40">
        <v>664.21849999999995</v>
      </c>
      <c r="H133" s="40">
        <v>0</v>
      </c>
      <c r="I133" s="40">
        <v>627.78150000000005</v>
      </c>
      <c r="J133" s="7" t="s">
        <v>206</v>
      </c>
      <c r="K133" s="40">
        <v>573.04999999999995</v>
      </c>
      <c r="L133" s="40"/>
    </row>
    <row r="134" spans="1:12" ht="63" x14ac:dyDescent="0.25">
      <c r="A134" s="82" t="s">
        <v>207</v>
      </c>
      <c r="B134" s="37" t="s">
        <v>13</v>
      </c>
      <c r="C134" s="64" t="s">
        <v>208</v>
      </c>
      <c r="D134" s="39">
        <v>7200</v>
      </c>
      <c r="E134" s="40"/>
      <c r="F134" s="40"/>
      <c r="G134" s="40"/>
      <c r="H134" s="40">
        <v>0</v>
      </c>
      <c r="I134" s="40">
        <v>7200</v>
      </c>
      <c r="J134" s="7"/>
      <c r="K134" s="40"/>
      <c r="L134" s="40"/>
    </row>
    <row r="135" spans="1:12" ht="220.5" x14ac:dyDescent="0.25">
      <c r="A135" s="43" t="s">
        <v>209</v>
      </c>
      <c r="B135" s="37" t="s">
        <v>13</v>
      </c>
      <c r="C135" s="64" t="s">
        <v>210</v>
      </c>
      <c r="D135" s="39">
        <v>85843</v>
      </c>
      <c r="E135" s="40">
        <v>39542.854610000002</v>
      </c>
      <c r="F135" s="40">
        <v>46.064157368684697</v>
      </c>
      <c r="G135" s="40">
        <v>39542.854610000002</v>
      </c>
      <c r="H135" s="40">
        <v>0</v>
      </c>
      <c r="I135" s="40">
        <v>46300.145389999998</v>
      </c>
      <c r="J135" s="7"/>
      <c r="K135" s="40">
        <v>28783.7</v>
      </c>
      <c r="L135" s="40"/>
    </row>
    <row r="136" spans="1:12" s="32" customFormat="1" x14ac:dyDescent="0.25">
      <c r="A136" s="30" t="s">
        <v>211</v>
      </c>
      <c r="B136" s="37" t="s">
        <v>22</v>
      </c>
      <c r="C136" s="61">
        <f>SUM(C139:C152)</f>
        <v>0</v>
      </c>
      <c r="D136" s="61">
        <v>418910.69999999995</v>
      </c>
      <c r="E136" s="27">
        <v>331852.86945</v>
      </c>
      <c r="F136" s="27">
        <v>79.218045624043512</v>
      </c>
      <c r="G136" s="27">
        <v>331852.86945</v>
      </c>
      <c r="H136" s="27">
        <v>0</v>
      </c>
      <c r="I136" s="27">
        <v>87057.830549999984</v>
      </c>
      <c r="J136" s="79"/>
      <c r="K136" s="27">
        <f>SUM(K137:K138)</f>
        <v>344149.74700000003</v>
      </c>
      <c r="L136" s="27">
        <f>K136/348259.7*100</f>
        <v>98.819859719628781</v>
      </c>
    </row>
    <row r="137" spans="1:12" s="32" customFormat="1" x14ac:dyDescent="0.25">
      <c r="A137" s="50" t="s">
        <v>12</v>
      </c>
      <c r="B137" s="33" t="s">
        <v>13</v>
      </c>
      <c r="C137" s="63"/>
      <c r="D137" s="20">
        <v>403401.99999999994</v>
      </c>
      <c r="E137" s="20">
        <v>320259.22369000001</v>
      </c>
      <c r="F137" s="20">
        <v>79.389597396641577</v>
      </c>
      <c r="G137" s="20">
        <v>320259.22369000001</v>
      </c>
      <c r="H137" s="20">
        <v>0</v>
      </c>
      <c r="I137" s="20">
        <v>83142.776309999987</v>
      </c>
      <c r="J137" s="20">
        <f t="shared" ref="J137" si="11">SUMIF($B$139:$B$152,"=01",J139:J152)</f>
        <v>0</v>
      </c>
      <c r="K137" s="20">
        <f>K139+K140+K141+K142+K143+K145+K148+K151</f>
        <v>325102.37700000004</v>
      </c>
      <c r="L137" s="20">
        <f>K137/328206.6*100</f>
        <v>99.054186296070839</v>
      </c>
    </row>
    <row r="138" spans="1:12" s="32" customFormat="1" x14ac:dyDescent="0.25">
      <c r="A138" s="50" t="s">
        <v>15</v>
      </c>
      <c r="B138" s="33" t="s">
        <v>16</v>
      </c>
      <c r="C138" s="63"/>
      <c r="D138" s="20">
        <v>15508.7</v>
      </c>
      <c r="E138" s="20">
        <v>11593.645759999999</v>
      </c>
      <c r="F138" s="20">
        <v>74.755754898863216</v>
      </c>
      <c r="G138" s="20">
        <v>11593.645759999999</v>
      </c>
      <c r="H138" s="20">
        <v>0</v>
      </c>
      <c r="I138" s="20">
        <v>3915.0542400000004</v>
      </c>
      <c r="J138" s="79"/>
      <c r="K138" s="20">
        <f>K146+K149+K152</f>
        <v>19047.37</v>
      </c>
      <c r="L138" s="20">
        <f>K138/20053.1*100</f>
        <v>94.984665712533229</v>
      </c>
    </row>
    <row r="139" spans="1:12" ht="63" x14ac:dyDescent="0.25">
      <c r="A139" s="43" t="s">
        <v>212</v>
      </c>
      <c r="B139" s="37" t="s">
        <v>13</v>
      </c>
      <c r="C139" s="64" t="s">
        <v>213</v>
      </c>
      <c r="D139" s="39">
        <v>244228.6</v>
      </c>
      <c r="E139" s="40">
        <v>237275.84340000001</v>
      </c>
      <c r="F139" s="40">
        <v>97.153176736876844</v>
      </c>
      <c r="G139" s="40">
        <v>237275.84340000001</v>
      </c>
      <c r="H139" s="40">
        <v>0</v>
      </c>
      <c r="I139" s="40">
        <v>6952.7565999999933</v>
      </c>
      <c r="J139" s="7" t="s">
        <v>214</v>
      </c>
      <c r="K139" s="40">
        <v>232801.22</v>
      </c>
      <c r="L139" s="40"/>
    </row>
    <row r="140" spans="1:12" ht="47.25" x14ac:dyDescent="0.25">
      <c r="A140" s="43" t="s">
        <v>215</v>
      </c>
      <c r="B140" s="37" t="s">
        <v>13</v>
      </c>
      <c r="C140" s="64"/>
      <c r="D140" s="39">
        <v>75000</v>
      </c>
      <c r="E140" s="40"/>
      <c r="F140" s="40"/>
      <c r="G140" s="40"/>
      <c r="H140" s="40"/>
      <c r="I140" s="40">
        <v>75000</v>
      </c>
      <c r="J140" s="7"/>
      <c r="K140" s="51"/>
      <c r="L140" s="51"/>
    </row>
    <row r="141" spans="1:12" ht="94.5" x14ac:dyDescent="0.25">
      <c r="A141" s="43" t="s">
        <v>216</v>
      </c>
      <c r="B141" s="37" t="s">
        <v>13</v>
      </c>
      <c r="C141" s="64" t="s">
        <v>217</v>
      </c>
      <c r="D141" s="39">
        <v>35474.5</v>
      </c>
      <c r="E141" s="40">
        <v>35474.472000000002</v>
      </c>
      <c r="F141" s="40">
        <v>99.999921070064417</v>
      </c>
      <c r="G141" s="40">
        <v>35474.472000000002</v>
      </c>
      <c r="H141" s="40"/>
      <c r="I141" s="40">
        <v>2.7999999998428393E-2</v>
      </c>
      <c r="J141" s="7"/>
      <c r="K141" s="83">
        <v>36506.46</v>
      </c>
      <c r="L141" s="83"/>
    </row>
    <row r="142" spans="1:12" ht="63" x14ac:dyDescent="0.25">
      <c r="A142" s="43" t="s">
        <v>218</v>
      </c>
      <c r="B142" s="37" t="s">
        <v>13</v>
      </c>
      <c r="C142" s="64" t="s">
        <v>219</v>
      </c>
      <c r="D142" s="39">
        <v>14512.3</v>
      </c>
      <c r="E142" s="40">
        <v>14387.31711</v>
      </c>
      <c r="F142" s="40">
        <v>99.138779586971054</v>
      </c>
      <c r="G142" s="40">
        <v>14387.31711</v>
      </c>
      <c r="H142" s="40"/>
      <c r="I142" s="40">
        <v>124.98288999999932</v>
      </c>
      <c r="J142" s="7"/>
      <c r="K142" s="40">
        <v>13302.927</v>
      </c>
      <c r="L142" s="40"/>
    </row>
    <row r="143" spans="1:12" ht="157.5" x14ac:dyDescent="0.25">
      <c r="A143" s="36" t="s">
        <v>220</v>
      </c>
      <c r="B143" s="37" t="s">
        <v>13</v>
      </c>
      <c r="C143" s="64" t="s">
        <v>221</v>
      </c>
      <c r="D143" s="39">
        <v>29024.6</v>
      </c>
      <c r="E143" s="40">
        <v>29024.6</v>
      </c>
      <c r="F143" s="40">
        <v>100</v>
      </c>
      <c r="G143" s="40">
        <v>29024.6</v>
      </c>
      <c r="H143" s="40">
        <v>0</v>
      </c>
      <c r="I143" s="40">
        <v>0</v>
      </c>
      <c r="J143" s="7"/>
      <c r="K143" s="40">
        <v>28886.5</v>
      </c>
      <c r="L143" s="40"/>
    </row>
    <row r="144" spans="1:12" ht="63" x14ac:dyDescent="0.25">
      <c r="A144" s="36" t="s">
        <v>222</v>
      </c>
      <c r="B144" s="37" t="s">
        <v>22</v>
      </c>
      <c r="C144" s="67"/>
      <c r="D144" s="39">
        <v>0</v>
      </c>
      <c r="E144" s="40"/>
      <c r="F144" s="40"/>
      <c r="G144" s="40"/>
      <c r="H144" s="40">
        <v>0</v>
      </c>
      <c r="I144" s="40">
        <v>0</v>
      </c>
      <c r="J144" s="7"/>
      <c r="K144" s="10"/>
      <c r="L144" s="10"/>
    </row>
    <row r="145" spans="1:12" x14ac:dyDescent="0.25">
      <c r="A145" s="50" t="s">
        <v>12</v>
      </c>
      <c r="B145" s="37" t="s">
        <v>13</v>
      </c>
      <c r="C145" s="64" t="s">
        <v>223</v>
      </c>
      <c r="D145" s="39">
        <v>18.600000000000001</v>
      </c>
      <c r="E145" s="40"/>
      <c r="F145" s="40">
        <v>0</v>
      </c>
      <c r="G145" s="40"/>
      <c r="H145" s="40">
        <v>0</v>
      </c>
      <c r="I145" s="40">
        <v>18.600000000000001</v>
      </c>
      <c r="J145" s="7"/>
      <c r="K145" s="84"/>
      <c r="L145" s="84"/>
    </row>
    <row r="146" spans="1:12" x14ac:dyDescent="0.25">
      <c r="A146" s="50" t="s">
        <v>15</v>
      </c>
      <c r="B146" s="37" t="s">
        <v>16</v>
      </c>
      <c r="C146" s="64" t="s">
        <v>223</v>
      </c>
      <c r="D146" s="39">
        <v>352.9</v>
      </c>
      <c r="E146" s="40"/>
      <c r="F146" s="40">
        <v>0</v>
      </c>
      <c r="G146" s="40"/>
      <c r="H146" s="40">
        <v>0</v>
      </c>
      <c r="I146" s="40">
        <v>352.9</v>
      </c>
      <c r="J146" s="7"/>
      <c r="K146" s="84"/>
      <c r="L146" s="84"/>
    </row>
    <row r="147" spans="1:12" ht="63" x14ac:dyDescent="0.25">
      <c r="A147" s="36" t="s">
        <v>224</v>
      </c>
      <c r="B147" s="37"/>
      <c r="C147" s="64"/>
      <c r="D147" s="39">
        <v>0</v>
      </c>
      <c r="E147" s="40"/>
      <c r="F147" s="40"/>
      <c r="G147" s="40"/>
      <c r="H147" s="40">
        <v>0</v>
      </c>
      <c r="I147" s="40">
        <v>0</v>
      </c>
      <c r="J147" s="7"/>
      <c r="K147" s="84"/>
      <c r="L147" s="84"/>
    </row>
    <row r="148" spans="1:12" x14ac:dyDescent="0.25">
      <c r="A148" s="50" t="s">
        <v>12</v>
      </c>
      <c r="B148" s="37" t="s">
        <v>13</v>
      </c>
      <c r="C148" s="64" t="s">
        <v>225</v>
      </c>
      <c r="D148" s="39">
        <v>37.200000000000003</v>
      </c>
      <c r="E148" s="40"/>
      <c r="F148" s="40">
        <v>0</v>
      </c>
      <c r="G148" s="40"/>
      <c r="H148" s="40">
        <v>0</v>
      </c>
      <c r="I148" s="40">
        <v>37.200000000000003</v>
      </c>
      <c r="J148" s="7"/>
      <c r="K148" s="84"/>
      <c r="L148" s="84"/>
    </row>
    <row r="149" spans="1:12" x14ac:dyDescent="0.25">
      <c r="A149" s="50" t="s">
        <v>15</v>
      </c>
      <c r="B149" s="37" t="s">
        <v>16</v>
      </c>
      <c r="C149" s="64" t="s">
        <v>225</v>
      </c>
      <c r="D149" s="39">
        <v>706.3</v>
      </c>
      <c r="E149" s="40"/>
      <c r="F149" s="40">
        <v>0</v>
      </c>
      <c r="G149" s="40"/>
      <c r="H149" s="40">
        <v>0</v>
      </c>
      <c r="I149" s="40">
        <v>706.3</v>
      </c>
      <c r="J149" s="7"/>
      <c r="K149" s="84"/>
      <c r="L149" s="84"/>
    </row>
    <row r="150" spans="1:12" ht="31.5" x14ac:dyDescent="0.25">
      <c r="A150" s="43" t="s">
        <v>226</v>
      </c>
      <c r="B150" s="37" t="s">
        <v>22</v>
      </c>
      <c r="C150" s="64"/>
      <c r="D150" s="39">
        <v>0</v>
      </c>
      <c r="E150" s="40"/>
      <c r="F150" s="40"/>
      <c r="G150" s="40"/>
      <c r="H150" s="40">
        <v>0</v>
      </c>
      <c r="I150" s="40">
        <v>0</v>
      </c>
      <c r="J150" s="7"/>
      <c r="K150" s="84"/>
      <c r="L150" s="84"/>
    </row>
    <row r="151" spans="1:12" x14ac:dyDescent="0.25">
      <c r="A151" s="50" t="s">
        <v>12</v>
      </c>
      <c r="B151" s="37" t="s">
        <v>13</v>
      </c>
      <c r="C151" s="64" t="s">
        <v>227</v>
      </c>
      <c r="D151" s="39">
        <v>5106.2</v>
      </c>
      <c r="E151" s="40">
        <v>4096.99118</v>
      </c>
      <c r="F151" s="40">
        <v>80.235619051349332</v>
      </c>
      <c r="G151" s="40">
        <v>4096.99118</v>
      </c>
      <c r="H151" s="40">
        <v>0</v>
      </c>
      <c r="I151" s="40">
        <v>1009.2088199999998</v>
      </c>
      <c r="J151" s="111" t="s">
        <v>228</v>
      </c>
      <c r="K151" s="40">
        <v>13605.27</v>
      </c>
      <c r="L151" s="40"/>
    </row>
    <row r="152" spans="1:12" x14ac:dyDescent="0.25">
      <c r="A152" s="50" t="s">
        <v>15</v>
      </c>
      <c r="B152" s="37" t="s">
        <v>16</v>
      </c>
      <c r="C152" s="64" t="s">
        <v>227</v>
      </c>
      <c r="D152" s="39">
        <v>14449.5</v>
      </c>
      <c r="E152" s="40">
        <v>11593.645759999999</v>
      </c>
      <c r="F152" s="40">
        <v>80.235618948752546</v>
      </c>
      <c r="G152" s="40">
        <v>11593.645759999999</v>
      </c>
      <c r="H152" s="40">
        <v>0</v>
      </c>
      <c r="I152" s="75">
        <v>2855.8542400000006</v>
      </c>
      <c r="J152" s="112"/>
      <c r="K152" s="40">
        <v>19047.37</v>
      </c>
      <c r="L152" s="40"/>
    </row>
    <row r="153" spans="1:12" s="32" customFormat="1" x14ac:dyDescent="0.25">
      <c r="A153" s="30" t="s">
        <v>229</v>
      </c>
      <c r="B153" s="33" t="s">
        <v>13</v>
      </c>
      <c r="C153" s="61">
        <f>SUM(C155:C156)</f>
        <v>0</v>
      </c>
      <c r="D153" s="27">
        <v>50000</v>
      </c>
      <c r="E153" s="27">
        <v>0</v>
      </c>
      <c r="F153" s="27">
        <v>0</v>
      </c>
      <c r="G153" s="27">
        <v>0</v>
      </c>
      <c r="H153" s="27">
        <v>0</v>
      </c>
      <c r="I153" s="27">
        <v>50000</v>
      </c>
      <c r="J153" s="79"/>
      <c r="K153" s="62">
        <f>K154</f>
        <v>635.47</v>
      </c>
      <c r="L153" s="62">
        <f>K153/42834.3*100</f>
        <v>1.4835540676513916</v>
      </c>
    </row>
    <row r="154" spans="1:12" s="32" customFormat="1" x14ac:dyDescent="0.25">
      <c r="A154" s="50" t="s">
        <v>12</v>
      </c>
      <c r="B154" s="33" t="s">
        <v>13</v>
      </c>
      <c r="C154" s="63"/>
      <c r="D154" s="20">
        <v>50000</v>
      </c>
      <c r="E154" s="20">
        <v>0</v>
      </c>
      <c r="F154" s="20">
        <v>0</v>
      </c>
      <c r="G154" s="20">
        <v>0</v>
      </c>
      <c r="H154" s="20">
        <v>0</v>
      </c>
      <c r="I154" s="20">
        <v>50000</v>
      </c>
      <c r="J154" s="79"/>
      <c r="K154" s="20">
        <f>SUM(K155:K157)</f>
        <v>635.47</v>
      </c>
      <c r="L154" s="20">
        <f>K154/42834.3*100</f>
        <v>1.4835540676513916</v>
      </c>
    </row>
    <row r="155" spans="1:12" ht="47.25" x14ac:dyDescent="0.25">
      <c r="A155" s="10" t="s">
        <v>230</v>
      </c>
      <c r="B155" s="37" t="s">
        <v>13</v>
      </c>
      <c r="C155" s="64" t="s">
        <v>231</v>
      </c>
      <c r="D155" s="39">
        <v>26000</v>
      </c>
      <c r="E155" s="40">
        <v>0</v>
      </c>
      <c r="F155" s="40">
        <v>0</v>
      </c>
      <c r="G155" s="40"/>
      <c r="H155" s="40">
        <v>0</v>
      </c>
      <c r="I155" s="40">
        <v>26000</v>
      </c>
      <c r="J155" s="7"/>
      <c r="K155" s="51"/>
      <c r="L155" s="51"/>
    </row>
    <row r="156" spans="1:12" ht="94.5" x14ac:dyDescent="0.25">
      <c r="A156" s="65" t="s">
        <v>232</v>
      </c>
      <c r="B156" s="37" t="s">
        <v>13</v>
      </c>
      <c r="C156" s="64" t="s">
        <v>233</v>
      </c>
      <c r="D156" s="39">
        <v>4000</v>
      </c>
      <c r="E156" s="40">
        <v>0</v>
      </c>
      <c r="F156" s="40">
        <v>0</v>
      </c>
      <c r="G156" s="40"/>
      <c r="H156" s="40">
        <v>0</v>
      </c>
      <c r="I156" s="40">
        <v>4000</v>
      </c>
      <c r="J156" s="7"/>
      <c r="K156" s="51"/>
      <c r="L156" s="51"/>
    </row>
    <row r="157" spans="1:12" ht="94.5" x14ac:dyDescent="0.25">
      <c r="A157" s="65" t="s">
        <v>234</v>
      </c>
      <c r="B157" s="37" t="s">
        <v>13</v>
      </c>
      <c r="C157" s="64" t="s">
        <v>235</v>
      </c>
      <c r="D157" s="39">
        <v>20000</v>
      </c>
      <c r="E157" s="40">
        <v>0</v>
      </c>
      <c r="F157" s="40">
        <v>0</v>
      </c>
      <c r="G157" s="40"/>
      <c r="H157" s="40">
        <v>0</v>
      </c>
      <c r="I157" s="40">
        <v>20000</v>
      </c>
      <c r="J157" s="7"/>
      <c r="K157" s="51">
        <v>635.47</v>
      </c>
      <c r="L157" s="51"/>
    </row>
    <row r="158" spans="1:12" s="32" customFormat="1" ht="33.75" customHeight="1" x14ac:dyDescent="0.25">
      <c r="A158" s="30" t="s">
        <v>236</v>
      </c>
      <c r="B158" s="33" t="s">
        <v>13</v>
      </c>
      <c r="C158" s="61">
        <f>SUM(C160,C164,C169:C172)</f>
        <v>0</v>
      </c>
      <c r="D158" s="61">
        <v>2026807.2999999998</v>
      </c>
      <c r="E158" s="27">
        <v>857980.24682999996</v>
      </c>
      <c r="F158" s="27">
        <v>42.331614200817221</v>
      </c>
      <c r="G158" s="27">
        <v>840249.57142000005</v>
      </c>
      <c r="H158" s="27">
        <v>17730.675409999996</v>
      </c>
      <c r="I158" s="27">
        <v>1168827.0531700002</v>
      </c>
      <c r="J158" s="62">
        <f t="shared" ref="J158" si="12">J159</f>
        <v>0</v>
      </c>
      <c r="K158" s="27">
        <f>K159</f>
        <v>768546.27928000013</v>
      </c>
      <c r="L158" s="27">
        <f>K158/1945532.8*100</f>
        <v>39.503126304526972</v>
      </c>
    </row>
    <row r="159" spans="1:12" s="32" customFormat="1" x14ac:dyDescent="0.25">
      <c r="A159" s="50" t="s">
        <v>12</v>
      </c>
      <c r="B159" s="33" t="s">
        <v>13</v>
      </c>
      <c r="C159" s="63"/>
      <c r="D159" s="20">
        <v>2026807.2999999998</v>
      </c>
      <c r="E159" s="20">
        <v>857980.24682999996</v>
      </c>
      <c r="F159" s="20">
        <v>42.331614200817221</v>
      </c>
      <c r="G159" s="20">
        <v>840249.57142000005</v>
      </c>
      <c r="H159" s="20">
        <v>17730.675409999996</v>
      </c>
      <c r="I159" s="20">
        <v>1168827.0531700002</v>
      </c>
      <c r="J159" s="20">
        <f t="shared" ref="J159" si="13">SUMIF($B$161:$B$174,"=01",J161:J174)</f>
        <v>0</v>
      </c>
      <c r="K159" s="20">
        <f>K160+K164+K169+K170+K171+K172+K173+K174+O13</f>
        <v>768546.27928000013</v>
      </c>
      <c r="L159" s="20">
        <f>K159/1945532.8*100</f>
        <v>39.503126304526972</v>
      </c>
    </row>
    <row r="160" spans="1:12" s="91" customFormat="1" ht="31.5" x14ac:dyDescent="0.25">
      <c r="A160" s="85" t="s">
        <v>237</v>
      </c>
      <c r="B160" s="86"/>
      <c r="C160" s="87">
        <f>SUM(C161:C163)</f>
        <v>0</v>
      </c>
      <c r="D160" s="87">
        <v>457928.2</v>
      </c>
      <c r="E160" s="40">
        <v>208420.10570999997</v>
      </c>
      <c r="F160" s="40">
        <v>45.513708417607816</v>
      </c>
      <c r="G160" s="40">
        <v>190689.43030000001</v>
      </c>
      <c r="H160" s="88">
        <v>17730.675409999996</v>
      </c>
      <c r="I160" s="89">
        <v>249508.09429000001</v>
      </c>
      <c r="J160" s="90"/>
      <c r="K160" s="89">
        <f>SUM(K161:K163)</f>
        <v>161772.85999999999</v>
      </c>
      <c r="L160" s="40"/>
    </row>
    <row r="161" spans="1:12" x14ac:dyDescent="0.25">
      <c r="A161" s="65" t="s">
        <v>238</v>
      </c>
      <c r="B161" s="37" t="s">
        <v>13</v>
      </c>
      <c r="C161" s="64" t="s">
        <v>239</v>
      </c>
      <c r="D161" s="39">
        <v>258959.5</v>
      </c>
      <c r="E161" s="40">
        <v>120299.00571</v>
      </c>
      <c r="F161" s="40">
        <v>46.45475671292229</v>
      </c>
      <c r="G161" s="40">
        <v>102568.3303</v>
      </c>
      <c r="H161" s="40">
        <v>17730.675409999996</v>
      </c>
      <c r="I161" s="40">
        <v>138660.49429</v>
      </c>
      <c r="J161" s="7"/>
      <c r="K161" s="40">
        <v>101300.65</v>
      </c>
      <c r="L161" s="40"/>
    </row>
    <row r="162" spans="1:12" s="22" customFormat="1" x14ac:dyDescent="0.25">
      <c r="A162" s="65" t="s">
        <v>240</v>
      </c>
      <c r="B162" s="37" t="s">
        <v>13</v>
      </c>
      <c r="C162" s="64" t="s">
        <v>239</v>
      </c>
      <c r="D162" s="39">
        <v>72335.5</v>
      </c>
      <c r="E162" s="40">
        <v>29349.8</v>
      </c>
      <c r="F162" s="40">
        <v>40.574545002108231</v>
      </c>
      <c r="G162" s="40">
        <v>29349.8</v>
      </c>
      <c r="H162" s="40">
        <v>0</v>
      </c>
      <c r="I162" s="40">
        <v>42985.7</v>
      </c>
      <c r="J162" s="7"/>
      <c r="K162" s="40">
        <v>22945.9</v>
      </c>
      <c r="L162" s="40"/>
    </row>
    <row r="163" spans="1:12" s="22" customFormat="1" x14ac:dyDescent="0.25">
      <c r="A163" s="65" t="s">
        <v>241</v>
      </c>
      <c r="B163" s="37" t="s">
        <v>13</v>
      </c>
      <c r="C163" s="64" t="s">
        <v>239</v>
      </c>
      <c r="D163" s="39">
        <v>126633.2</v>
      </c>
      <c r="E163" s="40">
        <v>58771.3</v>
      </c>
      <c r="F163" s="40">
        <v>46.410656920933853</v>
      </c>
      <c r="G163" s="40">
        <v>58771.3</v>
      </c>
      <c r="H163" s="40">
        <v>0</v>
      </c>
      <c r="I163" s="40">
        <v>67861.899999999994</v>
      </c>
      <c r="J163" s="7"/>
      <c r="K163" s="40">
        <v>37526.31</v>
      </c>
      <c r="L163" s="40"/>
    </row>
    <row r="164" spans="1:12" s="93" customFormat="1" ht="31.5" x14ac:dyDescent="0.25">
      <c r="A164" s="85" t="s">
        <v>242</v>
      </c>
      <c r="B164" s="86"/>
      <c r="C164" s="92"/>
      <c r="D164" s="92">
        <v>1344783.2999999998</v>
      </c>
      <c r="E164" s="40">
        <v>567299.20000000007</v>
      </c>
      <c r="F164" s="40">
        <v>42.185175856957784</v>
      </c>
      <c r="G164" s="40">
        <v>567299.20000000007</v>
      </c>
      <c r="H164" s="88">
        <v>0</v>
      </c>
      <c r="I164" s="88">
        <v>777484.10000000009</v>
      </c>
      <c r="J164" s="90"/>
      <c r="K164" s="89">
        <f>SUM(K165:K168)</f>
        <v>525353.84000000008</v>
      </c>
      <c r="L164" s="40"/>
    </row>
    <row r="165" spans="1:12" s="22" customFormat="1" ht="33.75" customHeight="1" x14ac:dyDescent="0.25">
      <c r="A165" s="65" t="s">
        <v>243</v>
      </c>
      <c r="B165" s="37" t="s">
        <v>13</v>
      </c>
      <c r="C165" s="64" t="s">
        <v>244</v>
      </c>
      <c r="D165" s="39">
        <v>30265.9</v>
      </c>
      <c r="E165" s="40">
        <v>10663.9</v>
      </c>
      <c r="F165" s="40">
        <v>35.234042271995875</v>
      </c>
      <c r="G165" s="40">
        <v>10663.9</v>
      </c>
      <c r="H165" s="40">
        <v>0</v>
      </c>
      <c r="I165" s="40">
        <v>19602</v>
      </c>
      <c r="J165" s="7"/>
      <c r="K165" s="40">
        <v>8497.34</v>
      </c>
      <c r="L165" s="40"/>
    </row>
    <row r="166" spans="1:12" s="22" customFormat="1" ht="25.5" customHeight="1" x14ac:dyDescent="0.25">
      <c r="A166" s="94" t="s">
        <v>245</v>
      </c>
      <c r="B166" s="95" t="s">
        <v>13</v>
      </c>
      <c r="C166" s="64" t="s">
        <v>244</v>
      </c>
      <c r="D166" s="39">
        <v>1022172.3</v>
      </c>
      <c r="E166" s="40">
        <v>463793.5</v>
      </c>
      <c r="F166" s="40">
        <v>45.373319155684413</v>
      </c>
      <c r="G166" s="40">
        <v>463793.5</v>
      </c>
      <c r="H166" s="40">
        <v>0</v>
      </c>
      <c r="I166" s="40">
        <v>558378.80000000005</v>
      </c>
      <c r="J166" s="7"/>
      <c r="K166" s="40">
        <v>437233.2</v>
      </c>
      <c r="L166" s="40"/>
    </row>
    <row r="167" spans="1:12" s="22" customFormat="1" ht="30.75" customHeight="1" x14ac:dyDescent="0.25">
      <c r="A167" s="65" t="s">
        <v>246</v>
      </c>
      <c r="B167" s="37" t="s">
        <v>13</v>
      </c>
      <c r="C167" s="60" t="s">
        <v>247</v>
      </c>
      <c r="D167" s="39">
        <v>291624.7</v>
      </c>
      <c r="E167" s="40">
        <v>92729.3</v>
      </c>
      <c r="F167" s="40">
        <v>31.797478059986002</v>
      </c>
      <c r="G167" s="40">
        <v>92729.3</v>
      </c>
      <c r="H167" s="40">
        <v>0</v>
      </c>
      <c r="I167" s="40">
        <v>198895.40000000002</v>
      </c>
      <c r="J167" s="7"/>
      <c r="K167" s="40">
        <v>79575.399999999994</v>
      </c>
      <c r="L167" s="40"/>
    </row>
    <row r="168" spans="1:12" s="22" customFormat="1" x14ac:dyDescent="0.25">
      <c r="A168" s="65" t="s">
        <v>248</v>
      </c>
      <c r="B168" s="37" t="s">
        <v>13</v>
      </c>
      <c r="C168" s="60" t="s">
        <v>249</v>
      </c>
      <c r="D168" s="39">
        <v>720.4</v>
      </c>
      <c r="E168" s="40">
        <v>112.5</v>
      </c>
      <c r="F168" s="40">
        <v>15.616324264297612</v>
      </c>
      <c r="G168" s="40">
        <v>112.5</v>
      </c>
      <c r="H168" s="40">
        <v>0</v>
      </c>
      <c r="I168" s="40">
        <v>607.9</v>
      </c>
      <c r="J168" s="7"/>
      <c r="K168" s="40">
        <v>47.9</v>
      </c>
      <c r="L168" s="40"/>
    </row>
    <row r="169" spans="1:12" ht="110.25" x14ac:dyDescent="0.25">
      <c r="A169" s="43" t="s">
        <v>250</v>
      </c>
      <c r="B169" s="37" t="s">
        <v>13</v>
      </c>
      <c r="C169" s="64" t="s">
        <v>251</v>
      </c>
      <c r="D169" s="39">
        <v>1305.8</v>
      </c>
      <c r="E169" s="40">
        <v>0</v>
      </c>
      <c r="F169" s="40">
        <v>0</v>
      </c>
      <c r="G169" s="40"/>
      <c r="H169" s="40">
        <v>0</v>
      </c>
      <c r="I169" s="40">
        <v>1305.8</v>
      </c>
      <c r="J169" s="7"/>
      <c r="K169" s="40"/>
      <c r="L169" s="40"/>
    </row>
    <row r="170" spans="1:12" ht="47.25" x14ac:dyDescent="0.25">
      <c r="A170" s="44" t="s">
        <v>252</v>
      </c>
      <c r="B170" s="37" t="s">
        <v>13</v>
      </c>
      <c r="C170" s="64" t="s">
        <v>253</v>
      </c>
      <c r="D170" s="39">
        <v>71848.899999999994</v>
      </c>
      <c r="E170" s="40">
        <v>4738.75</v>
      </c>
      <c r="F170" s="40">
        <v>6.5954384827046768</v>
      </c>
      <c r="G170" s="40">
        <v>4738.75</v>
      </c>
      <c r="H170" s="40">
        <v>0</v>
      </c>
      <c r="I170" s="40">
        <v>67110.149999999994</v>
      </c>
      <c r="J170" s="7"/>
      <c r="K170" s="40">
        <v>541.04927999999995</v>
      </c>
      <c r="L170" s="40"/>
    </row>
    <row r="171" spans="1:12" ht="63" x14ac:dyDescent="0.25">
      <c r="A171" s="44" t="s">
        <v>254</v>
      </c>
      <c r="B171" s="37" t="s">
        <v>13</v>
      </c>
      <c r="C171" s="64" t="s">
        <v>255</v>
      </c>
      <c r="D171" s="39">
        <v>2446.5</v>
      </c>
      <c r="E171" s="40">
        <v>503.06112000000002</v>
      </c>
      <c r="F171" s="40">
        <v>20.56248191293685</v>
      </c>
      <c r="G171" s="40">
        <v>503.06112000000002</v>
      </c>
      <c r="H171" s="40">
        <v>0</v>
      </c>
      <c r="I171" s="40">
        <v>1943.4388799999999</v>
      </c>
      <c r="J171" s="7"/>
      <c r="K171" s="40">
        <v>421.74</v>
      </c>
      <c r="L171" s="40"/>
    </row>
    <row r="172" spans="1:12" ht="47.25" x14ac:dyDescent="0.25">
      <c r="A172" s="65" t="s">
        <v>256</v>
      </c>
      <c r="B172" s="37" t="s">
        <v>13</v>
      </c>
      <c r="C172" s="64" t="s">
        <v>257</v>
      </c>
      <c r="D172" s="39">
        <v>147656.70000000001</v>
      </c>
      <c r="E172" s="40">
        <v>76850.17</v>
      </c>
      <c r="F172" s="40">
        <v>52.046517360878298</v>
      </c>
      <c r="G172" s="40">
        <v>76850.17</v>
      </c>
      <c r="H172" s="96">
        <v>0</v>
      </c>
      <c r="I172" s="40">
        <v>70806.530000000013</v>
      </c>
      <c r="J172" s="7"/>
      <c r="K172" s="40">
        <v>80236.03</v>
      </c>
      <c r="L172" s="40"/>
    </row>
    <row r="173" spans="1:12" ht="31.5" x14ac:dyDescent="0.25">
      <c r="A173" s="65" t="s">
        <v>258</v>
      </c>
      <c r="B173" s="37" t="s">
        <v>13</v>
      </c>
      <c r="C173" s="64" t="s">
        <v>259</v>
      </c>
      <c r="D173" s="39">
        <v>500</v>
      </c>
      <c r="E173" s="40"/>
      <c r="F173" s="40"/>
      <c r="G173" s="40"/>
      <c r="H173" s="40"/>
      <c r="I173" s="40">
        <v>500</v>
      </c>
      <c r="J173" s="7"/>
      <c r="K173" s="40"/>
      <c r="L173" s="40"/>
    </row>
    <row r="174" spans="1:12" ht="78.75" x14ac:dyDescent="0.25">
      <c r="A174" s="10" t="s">
        <v>260</v>
      </c>
      <c r="B174" s="37" t="s">
        <v>13</v>
      </c>
      <c r="C174" s="64" t="s">
        <v>261</v>
      </c>
      <c r="D174" s="39">
        <v>337.9</v>
      </c>
      <c r="E174" s="40">
        <v>168.96</v>
      </c>
      <c r="F174" s="40">
        <v>50.002959455460207</v>
      </c>
      <c r="G174" s="40">
        <v>168.96</v>
      </c>
      <c r="H174" s="40">
        <v>0</v>
      </c>
      <c r="I174" s="40">
        <v>168.93999999999997</v>
      </c>
      <c r="J174" s="7"/>
      <c r="K174" s="40">
        <v>154.25</v>
      </c>
      <c r="L174" s="40"/>
    </row>
    <row r="175" spans="1:12" s="102" customFormat="1" x14ac:dyDescent="0.25">
      <c r="A175" s="97"/>
      <c r="B175" s="98"/>
      <c r="C175" s="97"/>
      <c r="D175" s="97"/>
      <c r="E175" s="97"/>
      <c r="F175" s="97"/>
      <c r="G175" s="99"/>
      <c r="H175" s="100"/>
      <c r="I175" s="97"/>
      <c r="J175" s="101"/>
      <c r="K175" s="97"/>
      <c r="L175" s="97"/>
    </row>
    <row r="176" spans="1:12" x14ac:dyDescent="0.25">
      <c r="C176" s="104"/>
      <c r="D176" s="104"/>
      <c r="E176" s="104"/>
      <c r="F176" s="104"/>
      <c r="G176" s="105"/>
      <c r="I176" s="104"/>
      <c r="K176" s="22"/>
      <c r="L176" s="22"/>
    </row>
    <row r="177" spans="1:9" x14ac:dyDescent="0.25">
      <c r="C177" s="104"/>
      <c r="D177" s="104"/>
      <c r="E177" s="104"/>
      <c r="F177" s="104"/>
      <c r="G177" s="105"/>
      <c r="I177" s="104"/>
    </row>
    <row r="181" spans="1:9" x14ac:dyDescent="0.25">
      <c r="A181" s="106"/>
    </row>
  </sheetData>
  <autoFilter ref="A7:I175"/>
  <mergeCells count="28">
    <mergeCell ref="J5:J6"/>
    <mergeCell ref="D5:D6"/>
    <mergeCell ref="E5:F5"/>
    <mergeCell ref="G5:G6"/>
    <mergeCell ref="H5:H6"/>
    <mergeCell ref="I5:I6"/>
    <mergeCell ref="A1:L1"/>
    <mergeCell ref="J151:J152"/>
    <mergeCell ref="J41:J42"/>
    <mergeCell ref="J44:J45"/>
    <mergeCell ref="J47:J48"/>
    <mergeCell ref="J50:J51"/>
    <mergeCell ref="J53:J54"/>
    <mergeCell ref="J56:J57"/>
    <mergeCell ref="J59:J60"/>
    <mergeCell ref="A2:L2"/>
    <mergeCell ref="A3:L3"/>
    <mergeCell ref="K5:L5"/>
    <mergeCell ref="A4:K4"/>
    <mergeCell ref="A5:A6"/>
    <mergeCell ref="B5:B6"/>
    <mergeCell ref="C5:C6"/>
    <mergeCell ref="N62:N63"/>
    <mergeCell ref="J86:J87"/>
    <mergeCell ref="J109:J110"/>
    <mergeCell ref="J112:J113"/>
    <mergeCell ref="J35:J36"/>
    <mergeCell ref="J38:J39"/>
  </mergeCells>
  <printOptions horizontalCentered="1"/>
  <pageMargins left="0.15748031496062992" right="0.19685039370078741" top="0.31496062992125984" bottom="0.35433070866141736" header="0.15748031496062992" footer="0.19685039370078741"/>
  <pageSetup paperSize="9" scale="65" orientation="landscape" r:id="rId1"/>
  <headerFooter alignWithMargins="0">
    <oddFooter>&amp;R&amp;P</oddFooter>
  </headerFooter>
  <rowBreaks count="1" manualBreakCount="1">
    <brk id="4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край</vt:lpstr>
      <vt:lpstr>край!Заголовки_для_печати</vt:lpstr>
      <vt:lpstr>край!Область_печати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shkolina</dc:creator>
  <cp:lastModifiedBy>Яна В. Идатчикова</cp:lastModifiedBy>
  <cp:lastPrinted>2021-07-06T04:31:23Z</cp:lastPrinted>
  <dcterms:created xsi:type="dcterms:W3CDTF">2021-07-05T10:46:12Z</dcterms:created>
  <dcterms:modified xsi:type="dcterms:W3CDTF">2021-07-27T10:26:40Z</dcterms:modified>
</cp:coreProperties>
</file>