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8720" windowHeight="6750"/>
  </bookViews>
  <sheets>
    <sheet name="край" sheetId="1" r:id="rId1"/>
  </sheets>
  <definedNames>
    <definedName name="_xlnm._FilterDatabase" localSheetId="0" hidden="1">край!$A$7:$J$164</definedName>
    <definedName name="_xlnm.Print_Titles" localSheetId="0">край!$A:$A,край!$5:$6</definedName>
    <definedName name="_xlnm.Print_Area" localSheetId="0">край!$A$1:$J$163</definedName>
  </definedNames>
  <calcPr calcId="145621"/>
</workbook>
</file>

<file path=xl/calcChain.xml><?xml version="1.0" encoding="utf-8"?>
<calcChain xmlns="http://schemas.openxmlformats.org/spreadsheetml/2006/main">
  <c r="D18" i="1" l="1"/>
  <c r="D19" i="1"/>
  <c r="E20" i="1"/>
  <c r="E21" i="1"/>
  <c r="F21" i="1" s="1"/>
  <c r="E22" i="1"/>
  <c r="F22" i="1" s="1"/>
  <c r="E23" i="1"/>
  <c r="F23" i="1" s="1"/>
  <c r="E24" i="1"/>
  <c r="F24" i="1" s="1"/>
  <c r="E25" i="1"/>
  <c r="F25" i="1" s="1"/>
  <c r="E26" i="1"/>
  <c r="F26" i="1" s="1"/>
  <c r="E27" i="1"/>
  <c r="F27" i="1" s="1"/>
  <c r="E28" i="1"/>
  <c r="F28" i="1" s="1"/>
  <c r="E29" i="1"/>
  <c r="F29" i="1" s="1"/>
  <c r="E30" i="1"/>
  <c r="F30" i="1" s="1"/>
  <c r="E31" i="1"/>
  <c r="F31" i="1" s="1"/>
  <c r="E32" i="1"/>
  <c r="F32" i="1" s="1"/>
  <c r="E33" i="1"/>
  <c r="F33" i="1" s="1"/>
  <c r="E34" i="1"/>
  <c r="F34" i="1" s="1"/>
  <c r="E35" i="1"/>
  <c r="F35" i="1" s="1"/>
  <c r="E36" i="1"/>
  <c r="F36" i="1" s="1"/>
  <c r="E37" i="1"/>
  <c r="F37" i="1" s="1"/>
  <c r="E38" i="1"/>
  <c r="F38" i="1" s="1"/>
  <c r="E39" i="1"/>
  <c r="F39" i="1" s="1"/>
  <c r="E40" i="1"/>
  <c r="F40" i="1" s="1"/>
  <c r="E41" i="1"/>
  <c r="F41" i="1" s="1"/>
  <c r="E42" i="1"/>
  <c r="F42" i="1" s="1"/>
  <c r="E43" i="1"/>
  <c r="E44" i="1"/>
  <c r="F44" i="1" s="1"/>
  <c r="E45" i="1"/>
  <c r="F45" i="1" s="1"/>
  <c r="E46" i="1"/>
  <c r="F46" i="1" s="1"/>
  <c r="E47" i="1"/>
  <c r="F47" i="1" s="1"/>
  <c r="E48" i="1"/>
  <c r="F48" i="1" s="1"/>
  <c r="E49" i="1"/>
  <c r="F49" i="1" s="1"/>
  <c r="E50" i="1"/>
  <c r="F50" i="1" s="1"/>
  <c r="E51" i="1"/>
  <c r="F51" i="1" s="1"/>
  <c r="E52" i="1"/>
  <c r="F52" i="1" s="1"/>
  <c r="E53" i="1"/>
  <c r="F53" i="1" s="1"/>
  <c r="E54" i="1"/>
  <c r="F54" i="1" s="1"/>
  <c r="E55" i="1"/>
  <c r="F55" i="1" s="1"/>
  <c r="E56" i="1"/>
  <c r="F56" i="1" s="1"/>
  <c r="E57" i="1"/>
  <c r="F57" i="1" s="1"/>
  <c r="E58" i="1"/>
  <c r="F58" i="1" s="1"/>
  <c r="E59" i="1"/>
  <c r="F59" i="1" s="1"/>
  <c r="E60" i="1"/>
  <c r="F60" i="1" s="1"/>
  <c r="E61" i="1"/>
  <c r="F61" i="1" s="1"/>
  <c r="D69" i="1"/>
  <c r="D70" i="1"/>
  <c r="E71" i="1"/>
  <c r="F71" i="1" s="1"/>
  <c r="E72" i="1"/>
  <c r="F72" i="1" s="1"/>
  <c r="E73" i="1"/>
  <c r="F73" i="1" s="1"/>
  <c r="E74" i="1"/>
  <c r="F74" i="1" s="1"/>
  <c r="E75" i="1"/>
  <c r="F75" i="1" s="1"/>
  <c r="E77" i="1"/>
  <c r="F77" i="1" s="1"/>
  <c r="E78" i="1"/>
  <c r="F78" i="1" s="1"/>
  <c r="E79" i="1"/>
  <c r="F79" i="1" s="1"/>
  <c r="E80" i="1"/>
  <c r="F80" i="1" s="1"/>
  <c r="E81" i="1"/>
  <c r="E82" i="1"/>
  <c r="F82" i="1" s="1"/>
  <c r="E83" i="1"/>
  <c r="F83" i="1" s="1"/>
  <c r="E84" i="1"/>
  <c r="F84" i="1" s="1"/>
  <c r="E86" i="1"/>
  <c r="E87" i="1"/>
  <c r="F87" i="1" s="1"/>
  <c r="E88" i="1"/>
  <c r="F88" i="1" s="1"/>
  <c r="E89" i="1"/>
  <c r="E90" i="1"/>
  <c r="F90" i="1" s="1"/>
  <c r="E92" i="1"/>
  <c r="F92" i="1" s="1"/>
  <c r="E93" i="1"/>
  <c r="E94" i="1"/>
  <c r="F94" i="1" s="1"/>
  <c r="D100" i="1"/>
  <c r="D101" i="1"/>
  <c r="E102" i="1"/>
  <c r="F102" i="1" s="1"/>
  <c r="E104" i="1"/>
  <c r="F104" i="1" s="1"/>
  <c r="E105" i="1"/>
  <c r="F105" i="1" s="1"/>
  <c r="E106" i="1"/>
  <c r="F106" i="1" s="1"/>
  <c r="E107" i="1"/>
  <c r="F107" i="1" s="1"/>
  <c r="E108" i="1"/>
  <c r="F108" i="1" s="1"/>
  <c r="E109" i="1"/>
  <c r="F109" i="1" s="1"/>
  <c r="E110" i="1"/>
  <c r="F110" i="1" s="1"/>
  <c r="E111" i="1"/>
  <c r="F111" i="1" s="1"/>
  <c r="E112" i="1"/>
  <c r="F112" i="1" s="1"/>
  <c r="E113" i="1"/>
  <c r="F113" i="1" s="1"/>
  <c r="E114" i="1"/>
  <c r="F114" i="1" s="1"/>
  <c r="E115" i="1"/>
  <c r="F115" i="1" s="1"/>
  <c r="D117" i="1"/>
  <c r="D116" i="1" s="1"/>
  <c r="E118" i="1"/>
  <c r="F118" i="1" s="1"/>
  <c r="E119" i="1"/>
  <c r="F119" i="1" s="1"/>
  <c r="E120" i="1"/>
  <c r="F120" i="1" s="1"/>
  <c r="E121" i="1"/>
  <c r="E122" i="1"/>
  <c r="F122" i="1" s="1"/>
  <c r="E123" i="1"/>
  <c r="F123" i="1" s="1"/>
  <c r="E124" i="1"/>
  <c r="D126" i="1"/>
  <c r="D125" i="1" s="1"/>
  <c r="E127" i="1"/>
  <c r="F127" i="1" s="1"/>
  <c r="D129" i="1"/>
  <c r="D128" i="1" s="1"/>
  <c r="E130" i="1"/>
  <c r="F130" i="1" s="1"/>
  <c r="E131" i="1"/>
  <c r="F131" i="1" s="1"/>
  <c r="E132" i="1"/>
  <c r="F132" i="1" s="1"/>
  <c r="E133" i="1"/>
  <c r="F133" i="1" s="1"/>
  <c r="E134" i="1"/>
  <c r="F134" i="1" s="1"/>
  <c r="E135" i="1"/>
  <c r="F135" i="1" s="1"/>
  <c r="E136" i="1"/>
  <c r="F136" i="1" s="1"/>
  <c r="E137" i="1"/>
  <c r="F137" i="1" s="1"/>
  <c r="D139" i="1"/>
  <c r="D140" i="1"/>
  <c r="E141" i="1"/>
  <c r="F141" i="1" s="1"/>
  <c r="E142" i="1"/>
  <c r="F142" i="1" s="1"/>
  <c r="E143" i="1"/>
  <c r="F143" i="1" s="1"/>
  <c r="E144" i="1"/>
  <c r="F144" i="1" s="1"/>
  <c r="E145" i="1"/>
  <c r="F145" i="1" s="1"/>
  <c r="E146" i="1"/>
  <c r="F146" i="1" s="1"/>
  <c r="E147" i="1"/>
  <c r="D149" i="1"/>
  <c r="D148" i="1" s="1"/>
  <c r="E150" i="1"/>
  <c r="F150" i="1" s="1"/>
  <c r="E151" i="1"/>
  <c r="F151" i="1" s="1"/>
  <c r="E152" i="1"/>
  <c r="F152" i="1" s="1"/>
  <c r="D154" i="1"/>
  <c r="D153" i="1" s="1"/>
  <c r="D155" i="1"/>
  <c r="E156" i="1"/>
  <c r="F156" i="1" s="1"/>
  <c r="F155" i="1" s="1"/>
  <c r="E157" i="1"/>
  <c r="F157" i="1" s="1"/>
  <c r="E158" i="1"/>
  <c r="F158" i="1" s="1"/>
  <c r="E159" i="1"/>
  <c r="F159" i="1" s="1"/>
  <c r="E160" i="1"/>
  <c r="F160" i="1" s="1"/>
  <c r="E161" i="1"/>
  <c r="F161" i="1" s="1"/>
  <c r="E163" i="1"/>
  <c r="F163" i="1" s="1"/>
  <c r="E149" i="1" l="1"/>
  <c r="E148" i="1" s="1"/>
  <c r="E70" i="1"/>
  <c r="E155" i="1"/>
  <c r="F149" i="1"/>
  <c r="F148" i="1" s="1"/>
  <c r="D138" i="1"/>
  <c r="E154" i="1"/>
  <c r="E153" i="1" s="1"/>
  <c r="F126" i="1"/>
  <c r="F125" i="1" s="1"/>
  <c r="D68" i="1"/>
  <c r="E19" i="1"/>
  <c r="E126" i="1"/>
  <c r="E125" i="1" s="1"/>
  <c r="F101" i="1"/>
  <c r="D99" i="1"/>
  <c r="E69" i="1"/>
  <c r="E140" i="1"/>
  <c r="F147" i="1"/>
  <c r="E139" i="1"/>
  <c r="F129" i="1"/>
  <c r="F128" i="1" s="1"/>
  <c r="E100" i="1"/>
  <c r="E101" i="1"/>
  <c r="D10" i="1"/>
  <c r="E117" i="1"/>
  <c r="E116" i="1" s="1"/>
  <c r="F81" i="1"/>
  <c r="E18" i="1"/>
  <c r="D12" i="1"/>
  <c r="F100" i="1"/>
  <c r="F69" i="1"/>
  <c r="F154" i="1"/>
  <c r="F153" i="1" s="1"/>
  <c r="F139" i="1"/>
  <c r="E129" i="1"/>
  <c r="E128" i="1" s="1"/>
  <c r="F124" i="1"/>
  <c r="F43" i="1"/>
  <c r="D17" i="1"/>
  <c r="D15" i="1"/>
  <c r="D13" i="1"/>
  <c r="D9" i="1"/>
  <c r="F20" i="1"/>
  <c r="D16" i="1"/>
  <c r="C155" i="1"/>
  <c r="C153" i="1" s="1"/>
  <c r="C148" i="1"/>
  <c r="C138" i="1"/>
  <c r="C125" i="1"/>
  <c r="C116" i="1"/>
  <c r="C99" i="1"/>
  <c r="C17" i="1"/>
  <c r="D8" i="1" l="1"/>
  <c r="E17" i="1"/>
  <c r="E16" i="1"/>
  <c r="E68" i="1"/>
  <c r="F99" i="1"/>
  <c r="E10" i="1"/>
  <c r="E138" i="1"/>
  <c r="E12" i="1"/>
  <c r="E99" i="1"/>
  <c r="E15" i="1"/>
  <c r="E14" i="1" s="1"/>
  <c r="F19" i="1"/>
  <c r="F18" i="1"/>
  <c r="F117" i="1"/>
  <c r="F116" i="1" s="1"/>
  <c r="E13" i="1"/>
  <c r="F70" i="1"/>
  <c r="F68" i="1" s="1"/>
  <c r="F140" i="1"/>
  <c r="F138" i="1" s="1"/>
  <c r="D11" i="1"/>
  <c r="D14" i="1"/>
  <c r="E9" i="1"/>
  <c r="E8" i="1" s="1"/>
  <c r="C8" i="1"/>
  <c r="E11" i="1" l="1"/>
  <c r="F13" i="1"/>
  <c r="F15" i="1"/>
  <c r="F12" i="1"/>
  <c r="F17" i="1"/>
  <c r="F10" i="1"/>
  <c r="F16" i="1"/>
  <c r="F9" i="1"/>
  <c r="F11" i="1" l="1"/>
  <c r="F8" i="1"/>
  <c r="F14" i="1"/>
</calcChain>
</file>

<file path=xl/sharedStrings.xml><?xml version="1.0" encoding="utf-8"?>
<sst xmlns="http://schemas.openxmlformats.org/spreadsheetml/2006/main" count="418" uniqueCount="209">
  <si>
    <t>Информация</t>
  </si>
  <si>
    <t>о финансировании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 в  2020 году</t>
  </si>
  <si>
    <t>тыс. рублей</t>
  </si>
  <si>
    <t>Направление финансирования</t>
  </si>
  <si>
    <t>уровень бюджета</t>
  </si>
  <si>
    <t>КБК в 2020 году</t>
  </si>
  <si>
    <t>Закон края от 05.12.2019              № 8-3414</t>
  </si>
  <si>
    <t>Изменение росписи расходов от 12.03.2020</t>
  </si>
  <si>
    <t xml:space="preserve">Закон края от 02.04.2020                  № 9-3811 </t>
  </si>
  <si>
    <t>Начислено с начала года</t>
  </si>
  <si>
    <t>Остаток  средств бюджета после начисления</t>
  </si>
  <si>
    <t>Сумма</t>
  </si>
  <si>
    <t xml:space="preserve">% исполнения </t>
  </si>
  <si>
    <t>Государственная программа края "Развитие сельского хозяйства и регулирование рынков сельскохозяйственной продукции, сырья и продовольствия"</t>
  </si>
  <si>
    <t>краевой бюджет</t>
  </si>
  <si>
    <t>01</t>
  </si>
  <si>
    <t>федеральный бюджет</t>
  </si>
  <si>
    <t>02</t>
  </si>
  <si>
    <t>Прямая поддержка отрасли</t>
  </si>
  <si>
    <t>На поддержку агропромышленного комплекса</t>
  </si>
  <si>
    <t>искл</t>
  </si>
  <si>
    <t>соф</t>
  </si>
  <si>
    <t>Субсидии на компенсацию части стоимости элитных и (или) репродукционных, и (или) гибридных семян сельскохозяйственных растений</t>
  </si>
  <si>
    <t>14 Б 00 21720</t>
  </si>
  <si>
    <t>Субсидии на  компенсацию части затрат на производство и реализацию сухого молока и (или) сыра полутвердого, и (или) сыра твердого</t>
  </si>
  <si>
    <t>14 Б 00 21730</t>
  </si>
  <si>
    <t>Субсидии на возмещение части затрат на уплату страховых премий по договорам с/х страхования в области растениеводства</t>
  </si>
  <si>
    <t>14 Б 00 21800</t>
  </si>
  <si>
    <t>Субсидии на оказание несвязанной поддержки в области растениеводства государственным и муниципальным предприятиям, сельскохозяйственным товаропроизводителям</t>
  </si>
  <si>
    <t>14 Б 00 21880</t>
  </si>
  <si>
    <t>Субсидии на возмещение части затрат на уплату страховых премий по договорам сельскохозяйственного страхования в области  аквакультуры (рыбоводства)</t>
  </si>
  <si>
    <t>14 Б 00 22020</t>
  </si>
  <si>
    <t>Субсидии на  компенсацию части затрат на содержание племенных рогачей маралов</t>
  </si>
  <si>
    <t>14 Б 00 22120</t>
  </si>
  <si>
    <t>Субсидии на компенсацию части затрат на приобретение кормов для рыбы</t>
  </si>
  <si>
    <t>14 Б 00 22180</t>
  </si>
  <si>
    <t>Субсидии на компенсацию части затрат на производство и реализацию молока</t>
  </si>
  <si>
    <t>14 Б 00 24050</t>
  </si>
  <si>
    <t>Субсидии на  компенсацию части затрат на приобретение племенного материала разводимых пород, включенных в Государственный реестр селекционных достижений, допущенных к использованию</t>
  </si>
  <si>
    <t>14 Б 00 24220</t>
  </si>
  <si>
    <t>Субсидии на удешевление стоимости семени и жидкого азота, реализованных в крае для искусственного осеменения сельскохозяйственных животных</t>
  </si>
  <si>
    <t>14 Б 00 24240</t>
  </si>
  <si>
    <t>Субсидии на  компенсацию части затрат, связанных с приобретением телок и (или) нетелей и (или) коров-первотелок (за исключением импортированных) для замены поголовья коров, больных лейкозом и (или) инфицированных вирусом лейкоза крупного рогатого скота, выбывших на убой</t>
  </si>
  <si>
    <t>14 Б 00 24270</t>
  </si>
  <si>
    <t>Субсидии на возмещение части  затрат на уплату процентов по кредитным договорам (договорам займа), заключенным с 1 января 2017 года на срок до 2 лет</t>
  </si>
  <si>
    <t>14 Б 00 24300</t>
  </si>
  <si>
    <t>Субсидии на компенсацию части затрат на содержание коров и нетелей крупного рогатого скота</t>
  </si>
  <si>
    <t>14 Б 00 24330</t>
  </si>
  <si>
    <t>Субсидии на возмещение части затрат, связанных с проведением добровольной сертификации пищевых продуктов</t>
  </si>
  <si>
    <t>14 Б 00 24340</t>
  </si>
  <si>
    <t>Субсидии на возмещение части затрат, связанных с оказанием услуг по продвижению пищевых продуктов</t>
  </si>
  <si>
    <t>14 Б 00 24350</t>
  </si>
  <si>
    <t>Субсидии на компенсацию части затрат на производство и реализацию продукции птицеводства</t>
  </si>
  <si>
    <t>14 Б 00 24360</t>
  </si>
  <si>
    <t>Субсидии на компенсацию части затрат на производство оригинальных и элитных семян зерновых и (или) зернобобовых культур</t>
  </si>
  <si>
    <t>14 Б 00 24390</t>
  </si>
  <si>
    <t>Субсидии на оказание поддержки производства продукции животноводства в районах Крайнего Севера</t>
  </si>
  <si>
    <t>14 Б 00 24450</t>
  </si>
  <si>
    <t>Субсидии на возмещение части затрат на проведение некорневой подкормки минеральными азотными удобрениями повевов озимой и яровой пшеницы</t>
  </si>
  <si>
    <t>14 Б 00 24460</t>
  </si>
  <si>
    <t>Гранты в форме субсидий сельскохозяйственным научным организациям на финансовое обеспечение затрат на развитие материально-технической базы, необходимой для реализации научных, научно-технических проектов и (или) на поддержку производства, и (или) на реализацию сельскохозяйственной продукции собственного производства</t>
  </si>
  <si>
    <t>14 Б 00 24470</t>
  </si>
  <si>
    <t>Субсидии на компенсация части затрат на производство и реализацию муки, и (или) крупы, и (или) макаронных изделий</t>
  </si>
  <si>
    <t>14 Б 00 24810</t>
  </si>
  <si>
    <t>Субсидии на возмещение части затрат, направленных на обеспечение прироста собственного производства зерновых, зернобобовых и масличных (за исключением рапса и сои) культур</t>
  </si>
  <si>
    <t>14 Б 00 R5021</t>
  </si>
  <si>
    <t>Субсидии на возмещение части затрат, направленных на обеспечение прироста собственного производства молока</t>
  </si>
  <si>
    <t>14 Б 00 R5022</t>
  </si>
  <si>
    <t>Cубсидии на возмещение части затрат на поддержку элитного семеноводства и на проведение комплекса агротехнических работ в области развития семеноводства сельскохозяйственных культур</t>
  </si>
  <si>
    <t>14 Б 00 R5081</t>
  </si>
  <si>
    <t>Cубсидии на возмещение части затрат на поддержку собственного производства молока</t>
  </si>
  <si>
    <t>14 Б 00 R5082</t>
  </si>
  <si>
    <t xml:space="preserve">Субсидии на возмещение части затрат на племенное маточное поголовье с/х животных, племенных быков-производителей  </t>
  </si>
  <si>
    <t>14 Б 00 R5083</t>
  </si>
  <si>
    <t>Субсидии на возмещение части затрат на проведение комплекса агротехнологических работ, повышение уровня экологической безопасности сельскохозяйственного производства, а также на повышение плодородия и качества почв</t>
  </si>
  <si>
    <t>14 Б 00 R5084</t>
  </si>
  <si>
    <t>Субсидии на возмещение части затрат на уплату страховых премий, начисленных по договорам сельскохозяйственного страхования в области животноводства</t>
  </si>
  <si>
    <t>14 Б 00 R5085</t>
  </si>
  <si>
    <t>Субсидии на возмещение части затрат на уплату страховых премий, начисленных по договорам сельскохозяйственного страхования в области растениеводства</t>
  </si>
  <si>
    <t>14 Б 00 R5087</t>
  </si>
  <si>
    <t>Субсидии на возмещение части затрат, направленных на производство бобов соевых и (или) семян рапса масличных культур</t>
  </si>
  <si>
    <t>14 Б Т2 52590</t>
  </si>
  <si>
    <t>Субсидии на возмещение части затрат на содержание коров молочного направления продуктивности, находящихся в собственности и (или) пользовании у граждан, ведущих личное подсобное хозяйство, являющихся членами сельскохозяйственного потребительского кооператива</t>
  </si>
  <si>
    <t>14 5 00 22460</t>
  </si>
  <si>
    <t>Субсидии на возмещение части затрат на приобретение племенных нетелей и (или) коров молочного направления продуктивности, включенных в Государственный реестр селекционных достижений, допущенных к использованию</t>
  </si>
  <si>
    <t>14 5 00 22470</t>
  </si>
  <si>
    <t>Субсидии на компенсацию части затрат, связанных с  закупом животноводческой продукции (молока, мяса свиней, мяса КРС) у граждан, ведущих ЛПХ на территории края</t>
  </si>
  <si>
    <t>14 5 00 22900</t>
  </si>
  <si>
    <t>Гранты в форме субсидий на финансовое обеспечение затрат на развитие несельскохозяйственных видов деятельности</t>
  </si>
  <si>
    <t>14 5 00 22920</t>
  </si>
  <si>
    <t>Субсидии крестьянским (фермерским) хозяйствам и сельскохозяйственным потребительским кооперативам на возмещение части затрат на уплату процентов по кредитам (займам), полученным на срок до 8 лет</t>
  </si>
  <si>
    <t>14 5 00 24370</t>
  </si>
  <si>
    <t>Субсидии крестьянским (фермерским) хозяйствам, сельскохозяйственным потребительским кооперативам и сельскохозяйственным потребительским кооперативам, образованным двумя и более сельскохозяйственными потребительскими кооперативами, зарегистрированными на территории края, на возмещение части затрат на уплату процентов по кредитам (займам), полученным на срок до 2 лет и до 8 лет</t>
  </si>
  <si>
    <t>14 5 00 22440</t>
  </si>
  <si>
    <t>Субсидии гражданам, ведущим личное подсобное хозяйство на территории края, на возмещение части затрат на уплату процентов по кредитам, полученным на срок до 5 лет</t>
  </si>
  <si>
    <t>14 5 00 24380</t>
  </si>
  <si>
    <t>Гранты в форме субсидий на финансовое обеспечение затрат на создание и (или) развитие сельскохозяйственных потребительских кооперативов</t>
  </si>
  <si>
    <t>14 5 00 22480</t>
  </si>
  <si>
    <t>Гранты в форме субсидий главам крестьянских (фермерских) хозяйств на финансовое обеспечение затрат на развитие семейных ферм</t>
  </si>
  <si>
    <t>14 5 00 R5023</t>
  </si>
  <si>
    <t>Гранты в форме субсидий сельскохозяйственным потребительским кооперативам на финансовое обеспечение затрат на развитие материально-технической базы</t>
  </si>
  <si>
    <t>14 5 00 R5024</t>
  </si>
  <si>
    <t>Гранты в форме субсидий «Агростартап» крестьянским (фермерским) хозяйствам на финансовое обеспечение затрат, связанных с реализацией проекта создания и развития крестьянского (фермерского) хозяйства</t>
  </si>
  <si>
    <t>14 5 I7 54801</t>
  </si>
  <si>
    <t>Субсидии сельскохозяйственным потребительским кооперативам на возмещение части затрат, понесенных в текущем финансовом году</t>
  </si>
  <si>
    <t>14 5 I7 54802</t>
  </si>
  <si>
    <t xml:space="preserve">Cубсидии центру компетенций в сфере сельскохозяйствен-ной кооперации и поддержки фермеров на возмещение затрат, связанных с осуществлением его деятельности, с оказанием консультационных услуг </t>
  </si>
  <si>
    <t>14 5 00 22450</t>
  </si>
  <si>
    <t>Субсидии центру компетенций в сфере сельскохозяйственной кооперации и поддержки фермеров на софинансирование затрат, связанных с осуществлением деятельности</t>
  </si>
  <si>
    <t>14 5 I7 54803</t>
  </si>
  <si>
    <t>3 Подпрограмма "Обеспечение общих условий функционирования отраслей агропромышленного комплекса"</t>
  </si>
  <si>
    <r>
      <t xml:space="preserve">Расходы на проведение противоэпизоотических мероприятий, диагностических исследований инфекционных и инвазионных заболеваний животных, вынужденной и профилактической дезинфекции, дератизации, дезинсекции на территории края  </t>
    </r>
    <r>
      <rPr>
        <b/>
        <sz val="11"/>
        <color rgb="FF996633"/>
        <rFont val="Times New Roman"/>
        <family val="1"/>
        <charset val="204"/>
      </rPr>
      <t>(ветслужба)</t>
    </r>
  </si>
  <si>
    <r>
      <t xml:space="preserve">Расходы на закупку автотранспортных средств, мобильных вагончиков, мебели медицинской и офисной, специализированного оборудования, приборов, инвентаря и бытовой техники для оснащения мобильных вагончиков,  приборов и инструментов для проведения искусственного осеменения сельскохозяйственных животных </t>
    </r>
    <r>
      <rPr>
        <b/>
        <sz val="12"/>
        <color rgb="FF996633"/>
        <rFont val="Times New Roman"/>
        <family val="1"/>
        <charset val="204"/>
      </rPr>
      <t>(ветслужба)</t>
    </r>
  </si>
  <si>
    <t xml:space="preserve">Субсидии на возмещение части затрат на уплату процентов по кредитам, полученным на срок до 10 лет </t>
  </si>
  <si>
    <t>14 Г 00 22820</t>
  </si>
  <si>
    <t>Субсидии на компенсацию части затрат на разработку проектной документации и строительство учебно-опытных животноводческих комплексов  молочного направления, животноводческих объектов для содержания быков-производителей или маралов</t>
  </si>
  <si>
    <t>14 Г 00 22350</t>
  </si>
  <si>
    <t>Субсидии на компенсацию части затрат на строительство объектов животноводства, используемых для содержания и (или) убоя крупного рогатого скота, для хранения кормов (силоса, сенажа), для переработки, утилизации отходов животноводства (биогазовые установки), для обработки, очистки сточных вод, животноводческих стоков (водоочистные сооружения), объектов для переработки сельскохозяйственной продукции, объектов овощеводства, используемых для производства и (или) хранения овощей и (или) картофеля</t>
  </si>
  <si>
    <t>14 Г 00 22830</t>
  </si>
  <si>
    <t>Субсидии на возмещение части прямых понесенных затрат на создание объектов агропромышленного комплекса, на приобретение племенного материала, специализированного и технологического оборудования, сельскохозяйственной техники, автомобильного транспорта, на подключение (технологическое присоединение) к сетям инженерно-технического обеспечения в рамках реализации приоритетных инвестиционных проектов в агропромышленном комплексе</t>
  </si>
  <si>
    <t>14 Г 00 22860</t>
  </si>
  <si>
    <t>Субсидии на возмещение части затрат на уплату процентов по  кредитным договорам (договорам займа), заключенным с 1 января 2017 года на срок от 2 до 15 лет</t>
  </si>
  <si>
    <t>14 Г 00 22890</t>
  </si>
  <si>
    <t>Субсидии на возмещение части затрат на уплату процентов по инвестиционным кредитам (займам), полученным на строительство, реконструкцию и модернизацию животноводческих комплексов для содержания свиней на срок до 8 лет, а также инвестиционным кредитам (займам), полученным на строительство, реконструкцию и модернизацию животноводческих комплексов (ферм) для содержания крупного рогатого скота на срок до 15 лет</t>
  </si>
  <si>
    <t>14 Г 00 23100</t>
  </si>
  <si>
    <t>Субсидии на возмещение части затрат на уплату процентов по инвестиционным кредитам (займам), полученным на срок до 8 лет, до 10 лет и до 15 лет</t>
  </si>
  <si>
    <t>14 Г 00 23110</t>
  </si>
  <si>
    <t xml:space="preserve">Субсидии на возмещение части затрат на строительство заготовительных пунктов, включая приобретение технологического оборудования для переработки сельскохозяйственной продукции, недревесных и пищевых лесных ресурсов, лекарственных растений </t>
  </si>
  <si>
    <t>14 Г 00 23120</t>
  </si>
  <si>
    <t>Субсидии на возмещение части затрат на уплату процентов по инвестиционным кредитам (займам) в агропромышленном комплексе</t>
  </si>
  <si>
    <t>14 Г 00 R4330</t>
  </si>
  <si>
    <t>Субсидии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</si>
  <si>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14 Г 00 R5260</t>
  </si>
  <si>
    <t>Субсидии на компенсацию части затрат, связанных с оплатой первоначального (авансового) лизингового взноса, произведенного с 1 января 2018 года по заключенным договорам лизинга (сублизинга) техники и оборудования</t>
  </si>
  <si>
    <t>14 4 00 22310</t>
  </si>
  <si>
    <t>Расходы на приобретение изделий автомобильной промышленности, тракторов, сельскохозяйственных машин и племенных сельскохозяйственных животных для передачи в федеральную собственность для нужд учреждений системы исполнения наказаний</t>
  </si>
  <si>
    <t>14 4 00 22330</t>
  </si>
  <si>
    <t>Субсидии на компенсацию части затрат, связанных с проведением капитального ремонта тракторов и (или) их агрегатов</t>
  </si>
  <si>
    <t>14 4 00 22360</t>
  </si>
  <si>
    <t>Субсидии на компенсацию части затрат, связанных с оплатой первоначального (авансового) лизингового взноса и  очередных лизинговых платежей</t>
  </si>
  <si>
    <t>14 4 00 22800</t>
  </si>
  <si>
    <t>Субсидии на компенсацию части затрат, связанных с приобретением машин и оборудования для пищевой, перерабатывающей и элеваторной промышленности, модульных объектов,  медицинской техники, оборудования лабораторного для анализа молока, оборудования лабораторного для иммуногенетических и молекулярно-генетических исследований, оборудования для содержания птицы яичного направления</t>
  </si>
  <si>
    <t>14 4 00 24510</t>
  </si>
  <si>
    <t>Субсидии на компенсацию части затрат на реализацию мероприятий, направленных на увеличение уровня напряжения в точке присоединения энергопринимающих устройств</t>
  </si>
  <si>
    <t>14 4 00 24520</t>
  </si>
  <si>
    <t>Субсидии на компенсацию части затрат, связанных с приобретением новых тракторов и (или) новых самоходных зерноуборочных, и (или) самоходных кормоуборочных комбайнов, и (или) зерновых сушилок, и (или) новых посевных комплексов</t>
  </si>
  <si>
    <t>14 4 00 24530</t>
  </si>
  <si>
    <t>Субсидии на возмещение части затрат на проведение культуртехнических мероприятий</t>
  </si>
  <si>
    <t>14 А 00 24180</t>
  </si>
  <si>
    <t>Оплата услуг по проведению лекций, семинаров, дополнительному профессиональному образованию рабочих, служащих сельскохозяйственных товаропроизводителей, вновь созданных сельскохозяйственных товаропроизводителей, организаций агропромышленного комплекса, государственных и муниципальных предприятий, преподавателей, мастеров производственного обучения сельскохозяйственных образовательных организаций и муниципальных служащих</t>
  </si>
  <si>
    <t>14 6 00 22520</t>
  </si>
  <si>
    <t>Социальные выплаты на обустройство молодым специалистам, молодым рабочим</t>
  </si>
  <si>
    <t>14 6 00 22550</t>
  </si>
  <si>
    <t>Субсидии сельскохозяйственным товаропроизводителям, вновь созданным сельскохозяйственным товаропроизводителям на компенсацию части затрат, связанных с выплатой заработной платы молодому специалисту</t>
  </si>
  <si>
    <t>14 6 00 22560</t>
  </si>
  <si>
    <t>Субсидии сельскохозяйственным товаропроизводителям, вновь созданным сельскохозяйственным товаропроизводителям на компенсацию части затрат, связанных с дополнительным профессиональным образованием по программам повышения квалификации работников в организациях, осуществляющих образовательную деятельность по дополнительным профессиональным программам, расположенных на территории Российской Федерации</t>
  </si>
  <si>
    <t>14 6 00 22580</t>
  </si>
  <si>
    <t>Субсидии базовым хозяйствам на компенсацию затрат, связанных с доплатой работнику базового хозяйства, осуществляющему руководство производственной и (или) преддипломной практикой студента</t>
  </si>
  <si>
    <t>14 6 00 23000</t>
  </si>
  <si>
    <t>Субсидии базовым хозяйствам на компенсацию затрат, связанных  с выплатой заработной платы  студентам, в случае его трудоустройства по срочному трудовому договору в период прохождения производственной и (или) преддипломной практики</t>
  </si>
  <si>
    <t>14 6 00 23010</t>
  </si>
  <si>
    <t xml:space="preserve">Социальные выплаты на обустройство гражданам, изъявившим желание переехать на постоянное место жительства в сельскую местность </t>
  </si>
  <si>
    <t>14 6 00 24640</t>
  </si>
  <si>
    <t>Социальная выплата рабочим, служащим на компенсацию затрат, связанных с получением высшего образования по очно-заочной, заочной форме обучения</t>
  </si>
  <si>
    <t>14 6 00 24680</t>
  </si>
  <si>
    <t>Социальные выплаты на строительство (приобретение) жилья молодым семьям и молодым специалистам, проживающим и работающим на селе либо изъявившим желание переехать на постоянное место жительства в сельскую местность и работать там</t>
  </si>
  <si>
    <t>14 7 00 22610</t>
  </si>
  <si>
    <t>Субсидии сельскохозяйственным товаропроизводителям, за исключением граждан, ведущих ЛПХ, на возмещение части затрат на строительство жилья в сельской местности, предоставляемого по договорам найма жилого помещения гражданам, проживающим и работающим на селе либо изъявившим желание переехать на постоянное место жительства в сельскую местность и работать там</t>
  </si>
  <si>
    <t>14 7 00 22620</t>
  </si>
  <si>
    <t>Социальные выплаты гражданам, постоянно проживающим и работающим в государственных учреждениях ветеринарии края в сельской местности или в городах Крайнего Севера и приравненных к ним местностях, на строительство (приобретение) жилья</t>
  </si>
  <si>
    <t>14 7 00 22650</t>
  </si>
  <si>
    <t xml:space="preserve">Субсидии бюджетам муниципальных образований на предоставление социальных выплат гражданам, проживающим и работающим в сельской местности и являющимся участниками муниципальных программ (подпрограмм муниципальных программ), в том числе молодым семьям и молодым специалистам, проживающим и работающим на селе либо изъявившим желание переехать на постоянное место жительства в сельскую местность и работать там и являющимся участниками муниципальных программ (подпрограмм муниципальных программ), на строительство или приобретение жилья в сельской местности </t>
  </si>
  <si>
    <t>14 7 00 74530</t>
  </si>
  <si>
    <t>Улучшение жилищных условий граждан, проживающих на сельских территориях</t>
  </si>
  <si>
    <t>14 7 00 R5760</t>
  </si>
  <si>
    <t>Гранты в форме субсидий некоммерческим товариществам на финансовое обеспечение затрат на реализацию программ развития инфраструктуры территорий некоммерческих товариществ</t>
  </si>
  <si>
    <t>14 Д 00 24400</t>
  </si>
  <si>
    <t>Гранты в форме субсидий некоммерческим товариществам на финансовое обеспечение затрат на приобретение оборудования, строительных материалов и (или) изделий для проведения работ по строительству, и (или) реконструкции, и (или) ремонту дорог и (или) объектов водоснабжения и (или) электросетевого хозяйства в пределах соответствующего некоммерческого товарищества</t>
  </si>
  <si>
    <t>14 Д 00 24420</t>
  </si>
  <si>
    <t>Субсидии бюджетам муниципальных образований края на строительство и (или) реконструкцию, и (или) ремонт  объектов электроснабжения, водоснабжения, находящихся в собственности муниципальных образований, для обеспечения подключения некоммерческих товариществ к источникам электроснабжения, водоснабжения</t>
  </si>
  <si>
    <t>14 Д 00 75750</t>
  </si>
  <si>
    <t>Руководство и управление в сфере установленных функций органов государственной власти, в том числе:</t>
  </si>
  <si>
    <t>министерство сельского хозяйства и торговли (грбс - 121)</t>
  </si>
  <si>
    <t>14 8 00 00210</t>
  </si>
  <si>
    <t>Расходы на закупку электронно-вычислительной техники, оргтехники, сетевого и серверного оборудования, компьютерного программного обеспечения и услуг по его разработке, модификации, адаптации, тестированию, сопровождению (в том числе технической поддержки) для центрального узла информационного обеспечения агропромышленного комплекса и услуг по обучению специалистов, использующих программное обеспечение</t>
  </si>
  <si>
    <t>14 8 00 22710</t>
  </si>
  <si>
    <t>Расходы на организацию, проведение и участие в краевых, межрегиональных (зональных) и российских конкурсах, выставках, совещаниях и соревнованиях в агропромышленном комплексе</t>
  </si>
  <si>
    <t>14 8 00 22730</t>
  </si>
  <si>
    <t>Расходы на закупку услуг по изданию информационной литературы, производству и размещению информационной полиграфической продукции, освещению в средствах массовой информации состояния и развития агропромышленного комплекса края</t>
  </si>
  <si>
    <t>14 8 00 22740</t>
  </si>
  <si>
    <t>Расходы на закупку консультационных услуг</t>
  </si>
  <si>
    <t>14 8 00 22770</t>
  </si>
  <si>
    <t>Субвенции бюджетам муниципальных образований на выполнение отдельных государственных полномочий по решению вопросов поддержки с/х производства</t>
  </si>
  <si>
    <t>14 8 00 75170</t>
  </si>
  <si>
    <t>Расходы на реализацию региональной программы Красноярского края "Обеспечение защиты прав потребителей"</t>
  </si>
  <si>
    <t>14 8 00 22720</t>
  </si>
  <si>
    <t xml:space="preserve">Субвенция бюджету Эвенкийского муниципального района на осуществление органами местного самоуправления отдельных государственных полномочий по лицензированию розничной продажи алкогольной продукции (в соответствии с Законом края от 7 февраля 2008 года N 4-1254) </t>
  </si>
  <si>
    <t>14 8 00 75120</t>
  </si>
  <si>
    <t>по состоянию на 01.10.2020</t>
  </si>
  <si>
    <t>Предусмотрено на 2020 год</t>
  </si>
  <si>
    <t>Подпрограмма "Развитие отраслей агропромышленного комплекса"</t>
  </si>
  <si>
    <t>Подпрограмма "Обеспечение реализации Государственной программы"</t>
  </si>
  <si>
    <t>Подпрограмма "Поддержка садоводства и огородничества"</t>
  </si>
  <si>
    <t>Подпрограмма "Комплексное развитие сельских территорий"</t>
  </si>
  <si>
    <t>Подпрограмма "Кадровое обеспечение агропромышленного комплекса"</t>
  </si>
  <si>
    <t>Подпрограмма "Развитие мелиорации земель сельскохозяйственного назначения"</t>
  </si>
  <si>
    <t>Подпрограмма "Техническая и технологическая модернизация"</t>
  </si>
  <si>
    <t>Подпрограмма "Стимулирование инвестиционной деятельности в агропромышленном комплексе"</t>
  </si>
  <si>
    <t>Подпрограмма "Развитие малых форм хозяйствования и сельскохозяйственной кооперации"</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</si>
</sst>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00"/>
    <numFmt numFmtId="166" formatCode="?"/>
  </numFmts>
  <fonts count="23" x14ac:knownFonts="1">
    <font>
      <sz val="10"/>
      <name val="Arial Cyr"/>
      <charset val="204"/>
    </font>
    <font>
      <sz val="10"/>
      <name val="Arial Cyr"/>
      <charset val="204"/>
    </font>
    <font>
      <b/>
      <sz val="12"/>
      <name val="Times New Roman"/>
      <family val="1"/>
      <charset val="204"/>
    </font>
    <font>
      <sz val="12"/>
      <name val="Times New Roman"/>
      <family val="1"/>
      <charset val="204"/>
    </font>
    <font>
      <sz val="10"/>
      <name val="Times New Roman"/>
      <family val="1"/>
      <charset val="204"/>
    </font>
    <font>
      <sz val="11"/>
      <name val="Times New Roman"/>
      <family val="1"/>
      <charset val="204"/>
    </font>
    <font>
      <b/>
      <i/>
      <sz val="12"/>
      <color indexed="10"/>
      <name val="Times New Roman"/>
      <family val="1"/>
      <charset val="204"/>
    </font>
    <font>
      <b/>
      <sz val="11"/>
      <name val="Times New Roman"/>
      <family val="1"/>
      <charset val="204"/>
    </font>
    <font>
      <b/>
      <sz val="12"/>
      <color rgb="FFFF0000"/>
      <name val="Times New Roman"/>
      <family val="1"/>
      <charset val="204"/>
    </font>
    <font>
      <b/>
      <i/>
      <sz val="12"/>
      <color rgb="FF0070C0"/>
      <name val="Times New Roman"/>
      <family val="1"/>
      <charset val="204"/>
    </font>
    <font>
      <b/>
      <sz val="12"/>
      <color rgb="FF0070C0"/>
      <name val="Times New Roman"/>
      <family val="1"/>
      <charset val="204"/>
    </font>
    <font>
      <b/>
      <i/>
      <sz val="11"/>
      <color rgb="FF0070C0"/>
      <name val="Times New Roman"/>
      <family val="1"/>
      <charset val="204"/>
    </font>
    <font>
      <b/>
      <i/>
      <sz val="12"/>
      <name val="Times New Roman"/>
      <family val="1"/>
      <charset val="204"/>
    </font>
    <font>
      <i/>
      <sz val="12"/>
      <color rgb="FF0070C0"/>
      <name val="Times New Roman"/>
      <family val="1"/>
      <charset val="204"/>
    </font>
    <font>
      <sz val="12"/>
      <color rgb="FF0070C0"/>
      <name val="Times New Roman"/>
      <family val="1"/>
      <charset val="204"/>
    </font>
    <font>
      <b/>
      <i/>
      <sz val="12"/>
      <color rgb="FFFF0000"/>
      <name val="Times New Roman"/>
      <family val="1"/>
      <charset val="204"/>
    </font>
    <font>
      <sz val="10"/>
      <name val="Arial"/>
      <family val="2"/>
      <charset val="204"/>
    </font>
    <font>
      <sz val="8"/>
      <name val="Arial Cyr"/>
    </font>
    <font>
      <b/>
      <sz val="11"/>
      <color rgb="FF996633"/>
      <name val="Times New Roman"/>
      <family val="1"/>
      <charset val="204"/>
    </font>
    <font>
      <b/>
      <sz val="12"/>
      <color rgb="FF996633"/>
      <name val="Times New Roman"/>
      <family val="1"/>
      <charset val="204"/>
    </font>
    <font>
      <sz val="12"/>
      <color indexed="8"/>
      <name val="Times New Roman"/>
      <family val="1"/>
      <charset val="204"/>
    </font>
    <font>
      <i/>
      <sz val="12"/>
      <name val="Times New Roman"/>
      <family val="1"/>
      <charset val="204"/>
    </font>
    <font>
      <i/>
      <sz val="11"/>
      <name val="Times New Roman"/>
      <family val="1"/>
      <charset val="204"/>
    </font>
  </fonts>
  <fills count="7">
    <fill>
      <patternFill patternType="none"/>
    </fill>
    <fill>
      <patternFill patternType="gray125"/>
    </fill>
    <fill>
      <patternFill patternType="solid">
        <fgColor rgb="FFFFC000"/>
        <bgColor indexed="64"/>
      </patternFill>
    </fill>
    <fill>
      <patternFill patternType="solid">
        <fgColor theme="4" tint="0.79998168889431442"/>
        <bgColor indexed="64"/>
      </patternFill>
    </fill>
    <fill>
      <patternFill patternType="solid">
        <fgColor theme="0"/>
        <bgColor indexed="64"/>
      </patternFill>
    </fill>
    <fill>
      <patternFill patternType="solid">
        <fgColor rgb="FFFFCCCC"/>
        <bgColor indexed="64"/>
      </patternFill>
    </fill>
    <fill>
      <patternFill patternType="solid">
        <fgColor theme="8"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16" fillId="0" borderId="0"/>
    <xf numFmtId="0" fontId="1" fillId="0" borderId="0"/>
    <xf numFmtId="0" fontId="1" fillId="0" borderId="0"/>
  </cellStyleXfs>
  <cellXfs count="105">
    <xf numFmtId="0" fontId="0" fillId="0" borderId="0" xfId="0"/>
    <xf numFmtId="0" fontId="2" fillId="0" borderId="0" xfId="0" applyFont="1" applyFill="1" applyAlignment="1">
      <alignment horizontal="center" vertical="center" wrapText="1"/>
    </xf>
    <xf numFmtId="0" fontId="3" fillId="0" borderId="0" xfId="0" applyFont="1" applyAlignment="1">
      <alignment vertical="top"/>
    </xf>
    <xf numFmtId="0" fontId="2" fillId="0" borderId="0" xfId="0" applyFont="1" applyFill="1" applyAlignment="1">
      <alignment vertical="center" wrapText="1"/>
    </xf>
    <xf numFmtId="14" fontId="2" fillId="0" borderId="0" xfId="0" applyNumberFormat="1" applyFont="1" applyFill="1" applyAlignment="1">
      <alignment horizontal="center" vertical="center" wrapText="1"/>
    </xf>
    <xf numFmtId="14" fontId="2" fillId="0" borderId="0" xfId="0" applyNumberFormat="1" applyFont="1" applyFill="1" applyAlignment="1">
      <alignment vertical="center" wrapText="1"/>
    </xf>
    <xf numFmtId="0" fontId="3" fillId="0" borderId="0" xfId="0" applyFont="1" applyFill="1" applyBorder="1" applyAlignment="1">
      <alignment horizontal="center" vertical="top" wrapText="1"/>
    </xf>
    <xf numFmtId="0" fontId="3" fillId="0" borderId="0" xfId="0" applyFont="1" applyFill="1" applyBorder="1" applyAlignment="1">
      <alignment horizontal="center" wrapText="1"/>
    </xf>
    <xf numFmtId="164" fontId="3" fillId="0" borderId="0" xfId="0" applyNumberFormat="1" applyFont="1" applyFill="1" applyBorder="1" applyAlignment="1">
      <alignment horizontal="center" vertical="top" wrapText="1"/>
    </xf>
    <xf numFmtId="164" fontId="4" fillId="0" borderId="0" xfId="0" applyNumberFormat="1" applyFont="1" applyFill="1" applyBorder="1" applyAlignment="1">
      <alignment horizontal="center" vertical="top" wrapText="1"/>
    </xf>
    <xf numFmtId="0" fontId="3" fillId="0" borderId="0" xfId="0" applyFont="1" applyFill="1" applyAlignment="1">
      <alignment vertical="top"/>
    </xf>
    <xf numFmtId="0" fontId="5" fillId="0" borderId="0" xfId="0" applyFont="1" applyFill="1" applyAlignment="1">
      <alignment horizontal="right"/>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0" xfId="0" applyFont="1" applyAlignment="1">
      <alignment horizontal="center" vertical="center"/>
    </xf>
    <xf numFmtId="0" fontId="3"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3" fillId="0" borderId="1" xfId="0" applyFont="1" applyFill="1" applyBorder="1" applyAlignment="1">
      <alignment horizontal="center" wrapText="1"/>
    </xf>
    <xf numFmtId="0" fontId="5" fillId="0" borderId="1" xfId="0" applyFont="1" applyFill="1" applyBorder="1" applyAlignment="1">
      <alignment horizontal="center" vertical="top" wrapText="1"/>
    </xf>
    <xf numFmtId="164" fontId="3" fillId="0" borderId="1" xfId="0" applyNumberFormat="1" applyFont="1" applyFill="1" applyBorder="1" applyAlignment="1">
      <alignment horizontal="center" vertical="top" wrapText="1"/>
    </xf>
    <xf numFmtId="0" fontId="3" fillId="0" borderId="1" xfId="0" applyFont="1" applyFill="1" applyBorder="1" applyAlignment="1">
      <alignment horizontal="right" vertical="top" wrapText="1"/>
    </xf>
    <xf numFmtId="0" fontId="6" fillId="2" borderId="1" xfId="0" applyFont="1" applyFill="1" applyBorder="1" applyAlignment="1">
      <alignment horizontal="left" vertical="top" wrapText="1"/>
    </xf>
    <xf numFmtId="0" fontId="6" fillId="2" borderId="1" xfId="0" applyFont="1" applyFill="1" applyBorder="1" applyAlignment="1">
      <alignment horizontal="center" wrapText="1"/>
    </xf>
    <xf numFmtId="4" fontId="7" fillId="2" borderId="1" xfId="0" applyNumberFormat="1" applyFont="1" applyFill="1" applyBorder="1" applyAlignment="1">
      <alignment horizontal="right" wrapText="1"/>
    </xf>
    <xf numFmtId="4" fontId="8" fillId="2" borderId="1" xfId="0" applyNumberFormat="1" applyFont="1" applyFill="1" applyBorder="1" applyAlignment="1">
      <alignment horizontal="right" wrapText="1"/>
    </xf>
    <xf numFmtId="0" fontId="2" fillId="0" borderId="0" xfId="0" applyFont="1" applyFill="1" applyAlignment="1">
      <alignment vertical="top"/>
    </xf>
    <xf numFmtId="0" fontId="9" fillId="0" borderId="1" xfId="0" applyFont="1" applyFill="1" applyBorder="1" applyAlignment="1">
      <alignment horizontal="left" vertical="top" wrapText="1" indent="2"/>
    </xf>
    <xf numFmtId="49" fontId="10" fillId="0" borderId="1" xfId="0" applyNumberFormat="1" applyFont="1" applyFill="1" applyBorder="1" applyAlignment="1">
      <alignment horizontal="center"/>
    </xf>
    <xf numFmtId="4" fontId="11" fillId="0" borderId="1" xfId="0" applyNumberFormat="1" applyFont="1" applyFill="1" applyBorder="1" applyAlignment="1">
      <alignment horizontal="right" wrapText="1"/>
    </xf>
    <xf numFmtId="4" fontId="9" fillId="0" borderId="1" xfId="0" applyNumberFormat="1" applyFont="1" applyFill="1" applyBorder="1" applyAlignment="1">
      <alignment horizontal="right" wrapText="1"/>
    </xf>
    <xf numFmtId="0" fontId="12" fillId="0" borderId="0" xfId="0" applyFont="1" applyFill="1" applyAlignment="1">
      <alignment vertical="top"/>
    </xf>
    <xf numFmtId="0" fontId="6" fillId="3" borderId="1" xfId="0" applyFont="1" applyFill="1" applyBorder="1" applyAlignment="1">
      <alignment horizontal="left" vertical="top" wrapText="1"/>
    </xf>
    <xf numFmtId="4" fontId="8" fillId="3" borderId="1" xfId="0" applyNumberFormat="1" applyFont="1" applyFill="1" applyBorder="1" applyAlignment="1">
      <alignment horizontal="right" wrapText="1"/>
    </xf>
    <xf numFmtId="0" fontId="13" fillId="0" borderId="1" xfId="0" applyFont="1" applyFill="1" applyBorder="1" applyAlignment="1">
      <alignment horizontal="left" vertical="top" wrapText="1" indent="2"/>
    </xf>
    <xf numFmtId="0" fontId="6" fillId="3" borderId="1" xfId="0" applyFont="1" applyFill="1" applyBorder="1" applyAlignment="1">
      <alignment horizontal="center" wrapText="1"/>
    </xf>
    <xf numFmtId="4" fontId="7" fillId="3" borderId="1" xfId="0" applyNumberFormat="1" applyFont="1" applyFill="1" applyBorder="1" applyAlignment="1">
      <alignment horizontal="right" wrapText="1"/>
    </xf>
    <xf numFmtId="0" fontId="2" fillId="3" borderId="0" xfId="0" applyFont="1" applyFill="1" applyAlignment="1">
      <alignment vertical="top"/>
    </xf>
    <xf numFmtId="0" fontId="13" fillId="0" borderId="1" xfId="0" applyFont="1" applyFill="1" applyBorder="1" applyAlignment="1">
      <alignment horizontal="center" wrapText="1"/>
    </xf>
    <xf numFmtId="0" fontId="8" fillId="0" borderId="1" xfId="0" applyFont="1" applyFill="1" applyBorder="1" applyAlignment="1">
      <alignment horizontal="left" vertical="top" wrapText="1"/>
    </xf>
    <xf numFmtId="49" fontId="3" fillId="4" borderId="1" xfId="0" applyNumberFormat="1" applyFont="1" applyFill="1" applyBorder="1" applyAlignment="1">
      <alignment horizontal="center"/>
    </xf>
    <xf numFmtId="4" fontId="8" fillId="0" borderId="1" xfId="0" applyNumberFormat="1" applyFont="1" applyFill="1" applyBorder="1" applyAlignment="1">
      <alignment horizontal="right" wrapText="1"/>
    </xf>
    <xf numFmtId="0" fontId="8" fillId="0" borderId="0" xfId="0" applyFont="1" applyAlignment="1">
      <alignment vertical="top"/>
    </xf>
    <xf numFmtId="49" fontId="14" fillId="0" borderId="1" xfId="0" applyNumberFormat="1" applyFont="1" applyFill="1" applyBorder="1" applyAlignment="1">
      <alignment horizontal="center"/>
    </xf>
    <xf numFmtId="0" fontId="15" fillId="0" borderId="0" xfId="0" applyFont="1" applyAlignment="1">
      <alignment vertical="top"/>
    </xf>
    <xf numFmtId="166" fontId="3" fillId="0" borderId="1" xfId="0" applyNumberFormat="1" applyFont="1" applyFill="1" applyBorder="1" applyAlignment="1" applyProtection="1">
      <alignment horizontal="left" vertical="center" wrapText="1"/>
    </xf>
    <xf numFmtId="49" fontId="3" fillId="0" borderId="1" xfId="0" applyNumberFormat="1" applyFont="1" applyFill="1" applyBorder="1" applyAlignment="1">
      <alignment horizontal="center"/>
    </xf>
    <xf numFmtId="0" fontId="3" fillId="0" borderId="1" xfId="0" applyNumberFormat="1" applyFont="1" applyFill="1" applyBorder="1" applyAlignment="1">
      <alignment horizontal="center"/>
    </xf>
    <xf numFmtId="4" fontId="3" fillId="0" borderId="1" xfId="0" applyNumberFormat="1" applyFont="1" applyFill="1" applyBorder="1" applyAlignment="1">
      <alignment horizontal="right"/>
    </xf>
    <xf numFmtId="4" fontId="3" fillId="0" borderId="5" xfId="0" applyNumberFormat="1" applyFont="1" applyFill="1" applyBorder="1" applyAlignment="1">
      <alignment horizontal="right" wrapText="1"/>
    </xf>
    <xf numFmtId="4" fontId="3" fillId="0" borderId="1" xfId="0" applyNumberFormat="1" applyFont="1" applyFill="1" applyBorder="1" applyAlignment="1">
      <alignment horizontal="right" wrapText="1"/>
    </xf>
    <xf numFmtId="49" fontId="3" fillId="0" borderId="1" xfId="0" applyNumberFormat="1" applyFont="1" applyFill="1" applyBorder="1" applyAlignment="1">
      <alignment horizontal="left" vertical="top" wrapText="1"/>
    </xf>
    <xf numFmtId="4" fontId="3" fillId="5" borderId="5" xfId="0" applyNumberFormat="1" applyFont="1" applyFill="1" applyBorder="1" applyAlignment="1">
      <alignment horizontal="right" wrapText="1"/>
    </xf>
    <xf numFmtId="0" fontId="3" fillId="0" borderId="1" xfId="0" applyNumberFormat="1" applyFont="1" applyFill="1" applyBorder="1" applyAlignment="1">
      <alignment horizontal="left" vertical="top" wrapText="1"/>
    </xf>
    <xf numFmtId="49" fontId="3" fillId="0" borderId="2" xfId="0" applyNumberFormat="1" applyFont="1" applyFill="1" applyBorder="1" applyAlignment="1">
      <alignment horizontal="left" vertical="top" wrapText="1"/>
    </xf>
    <xf numFmtId="49" fontId="3" fillId="0" borderId="2" xfId="0" applyNumberFormat="1" applyFont="1" applyFill="1" applyBorder="1" applyAlignment="1">
      <alignment horizontal="center"/>
    </xf>
    <xf numFmtId="0" fontId="3" fillId="0" borderId="2" xfId="0" applyNumberFormat="1" applyFont="1" applyFill="1" applyBorder="1" applyAlignment="1">
      <alignment horizontal="center"/>
    </xf>
    <xf numFmtId="4" fontId="17" fillId="0" borderId="0" xfId="1" applyNumberFormat="1" applyFont="1" applyBorder="1" applyAlignment="1" applyProtection="1">
      <alignment horizontal="right" vertical="center" wrapText="1"/>
    </xf>
    <xf numFmtId="4" fontId="8" fillId="4" borderId="1" xfId="0" applyNumberFormat="1" applyFont="1" applyFill="1" applyBorder="1" applyAlignment="1">
      <alignment horizontal="right" wrapText="1"/>
    </xf>
    <xf numFmtId="49" fontId="3" fillId="0" borderId="1" xfId="0" applyNumberFormat="1" applyFont="1" applyFill="1" applyBorder="1" applyAlignment="1">
      <alignment horizontal="center" vertical="center"/>
    </xf>
    <xf numFmtId="4" fontId="3" fillId="6" borderId="5" xfId="0" applyNumberFormat="1" applyFont="1" applyFill="1" applyBorder="1" applyAlignment="1">
      <alignment horizontal="right" wrapText="1"/>
    </xf>
    <xf numFmtId="0" fontId="3" fillId="0" borderId="1" xfId="0" applyNumberFormat="1" applyFont="1" applyFill="1" applyBorder="1" applyAlignment="1">
      <alignment horizontal="center" vertical="center"/>
    </xf>
    <xf numFmtId="0" fontId="8" fillId="0" borderId="1" xfId="0" applyNumberFormat="1" applyFont="1" applyFill="1" applyBorder="1" applyAlignment="1">
      <alignment horizontal="right"/>
    </xf>
    <xf numFmtId="0" fontId="8" fillId="0" borderId="2" xfId="0" applyNumberFormat="1" applyFont="1" applyFill="1" applyBorder="1" applyAlignment="1">
      <alignment horizontal="right"/>
    </xf>
    <xf numFmtId="0" fontId="3" fillId="0" borderId="1" xfId="0" applyNumberFormat="1" applyFont="1" applyFill="1" applyBorder="1" applyAlignment="1">
      <alignment horizontal="right"/>
    </xf>
    <xf numFmtId="0" fontId="3"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2" xfId="0" applyNumberFormat="1" applyFont="1" applyFill="1" applyBorder="1" applyAlignment="1">
      <alignment horizontal="right"/>
    </xf>
    <xf numFmtId="49" fontId="3" fillId="0" borderId="0" xfId="0" applyNumberFormat="1" applyFont="1" applyFill="1" applyBorder="1" applyAlignment="1">
      <alignment horizontal="left" wrapText="1"/>
    </xf>
    <xf numFmtId="0" fontId="3" fillId="0" borderId="3" xfId="0" applyNumberFormat="1" applyFont="1" applyFill="1" applyBorder="1" applyAlignment="1">
      <alignment horizontal="left" vertical="top" wrapText="1"/>
    </xf>
    <xf numFmtId="49" fontId="3" fillId="0" borderId="3" xfId="0" applyNumberFormat="1" applyFont="1" applyFill="1" applyBorder="1" applyAlignment="1">
      <alignment horizontal="center"/>
    </xf>
    <xf numFmtId="0" fontId="13" fillId="0" borderId="1" xfId="0" applyFont="1" applyFill="1" applyBorder="1" applyAlignment="1">
      <alignment horizontal="left" wrapText="1" indent="2"/>
    </xf>
    <xf numFmtId="0" fontId="3" fillId="0" borderId="2" xfId="0" applyFont="1" applyFill="1" applyBorder="1" applyAlignment="1">
      <alignment vertical="top" wrapText="1"/>
    </xf>
    <xf numFmtId="4" fontId="3" fillId="0" borderId="0" xfId="0" applyNumberFormat="1" applyFont="1" applyAlignment="1">
      <alignment vertical="top"/>
    </xf>
    <xf numFmtId="0" fontId="20" fillId="0" borderId="1" xfId="0" applyFont="1" applyFill="1" applyBorder="1" applyAlignment="1">
      <alignment horizontal="left" vertical="top" wrapText="1"/>
    </xf>
    <xf numFmtId="49" fontId="20" fillId="0" borderId="1" xfId="0" applyNumberFormat="1" applyFont="1" applyFill="1" applyBorder="1" applyAlignment="1">
      <alignment horizontal="center"/>
    </xf>
    <xf numFmtId="0" fontId="20" fillId="0" borderId="1" xfId="0" applyNumberFormat="1" applyFont="1" applyFill="1" applyBorder="1" applyAlignment="1">
      <alignment horizontal="right"/>
    </xf>
    <xf numFmtId="49" fontId="20" fillId="0" borderId="2" xfId="0" applyNumberFormat="1" applyFont="1" applyFill="1" applyBorder="1" applyAlignment="1">
      <alignment horizontal="center"/>
    </xf>
    <xf numFmtId="0" fontId="3" fillId="0" borderId="2" xfId="0" applyNumberFormat="1" applyFont="1" applyFill="1" applyBorder="1" applyAlignment="1">
      <alignment horizontal="left" vertical="top" wrapText="1"/>
    </xf>
    <xf numFmtId="0" fontId="20" fillId="0" borderId="2" xfId="0" applyNumberFormat="1" applyFont="1" applyFill="1" applyBorder="1" applyAlignment="1">
      <alignment horizontal="right"/>
    </xf>
    <xf numFmtId="4" fontId="8" fillId="0" borderId="1" xfId="0" applyNumberFormat="1" applyFont="1" applyFill="1" applyBorder="1" applyAlignment="1">
      <alignment horizontal="right"/>
    </xf>
    <xf numFmtId="0" fontId="3" fillId="0" borderId="1" xfId="0" applyFont="1" applyFill="1" applyBorder="1" applyAlignment="1">
      <alignment vertical="top" wrapText="1"/>
    </xf>
    <xf numFmtId="0" fontId="21" fillId="0" borderId="1" xfId="0" applyFont="1" applyFill="1" applyBorder="1" applyAlignment="1">
      <alignment horizontal="left" vertical="top" wrapText="1"/>
    </xf>
    <xf numFmtId="49" fontId="21" fillId="0" borderId="1" xfId="0" applyNumberFormat="1" applyFont="1" applyFill="1" applyBorder="1" applyAlignment="1">
      <alignment horizontal="center"/>
    </xf>
    <xf numFmtId="0" fontId="22" fillId="0" borderId="1" xfId="0" applyNumberFormat="1" applyFont="1" applyFill="1" applyBorder="1" applyAlignment="1">
      <alignment horizontal="right"/>
    </xf>
    <xf numFmtId="4" fontId="22" fillId="0" borderId="1" xfId="0" applyNumberFormat="1" applyFont="1" applyFill="1" applyBorder="1" applyAlignment="1">
      <alignment horizontal="right" wrapText="1"/>
    </xf>
    <xf numFmtId="0" fontId="21" fillId="0" borderId="0" xfId="0" applyFont="1" applyAlignment="1">
      <alignment vertical="top"/>
    </xf>
    <xf numFmtId="4" fontId="3" fillId="0" borderId="6" xfId="0" applyNumberFormat="1" applyFont="1" applyFill="1" applyBorder="1" applyAlignment="1">
      <alignment horizontal="right" wrapText="1"/>
    </xf>
    <xf numFmtId="4" fontId="3" fillId="5" borderId="1" xfId="0" applyNumberFormat="1" applyFont="1" applyFill="1" applyBorder="1" applyAlignment="1">
      <alignment horizontal="right" wrapText="1"/>
    </xf>
    <xf numFmtId="0" fontId="3" fillId="0" borderId="0" xfId="0" applyFont="1" applyFill="1" applyBorder="1" applyAlignment="1">
      <alignment vertical="top"/>
    </xf>
    <xf numFmtId="0" fontId="3" fillId="0" borderId="0" xfId="0" applyFont="1" applyFill="1" applyBorder="1" applyAlignment="1">
      <alignment horizontal="center"/>
    </xf>
    <xf numFmtId="0" fontId="3" fillId="0" borderId="0" xfId="0" applyFont="1" applyBorder="1" applyAlignment="1">
      <alignment vertical="top"/>
    </xf>
    <xf numFmtId="0" fontId="3" fillId="0" borderId="0" xfId="0" applyFont="1" applyFill="1" applyAlignment="1">
      <alignment vertical="top" wrapText="1"/>
    </xf>
    <xf numFmtId="0" fontId="3" fillId="0" borderId="0" xfId="0" applyFont="1" applyFill="1" applyAlignment="1">
      <alignment horizontal="center" wrapText="1"/>
    </xf>
    <xf numFmtId="0" fontId="3" fillId="0" borderId="0" xfId="0" applyFont="1" applyFill="1" applyAlignment="1">
      <alignment horizontal="right" vertical="top" wrapText="1"/>
    </xf>
    <xf numFmtId="0" fontId="3" fillId="0" borderId="0" xfId="0" applyFont="1" applyAlignment="1">
      <alignment horizontal="right" vertical="top"/>
    </xf>
    <xf numFmtId="0" fontId="3" fillId="0" borderId="0" xfId="0" applyFont="1" applyFill="1" applyAlignment="1">
      <alignment horizontal="right" vertical="top"/>
    </xf>
    <xf numFmtId="0" fontId="3" fillId="0" borderId="0" xfId="0" applyNumberFormat="1" applyFont="1" applyFill="1" applyBorder="1" applyAlignment="1">
      <alignment horizontal="left" vertical="top" wrapText="1"/>
    </xf>
    <xf numFmtId="0" fontId="3" fillId="0" borderId="0" xfId="0" applyFont="1" applyFill="1" applyAlignment="1">
      <alignment horizontal="center"/>
    </xf>
  </cellXfs>
  <cellStyles count="4">
    <cellStyle name="Обычный" xfId="0" builtinId="0"/>
    <cellStyle name="Обычный 2" xfId="2"/>
    <cellStyle name="Обычный 2 2" xfId="3"/>
    <cellStyle name="Обычный_край"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K182"/>
  <sheetViews>
    <sheetView showZeros="0" tabSelected="1" view="pageBreakPreview" zoomScale="70" zoomScaleNormal="90" zoomScaleSheetLayoutView="70" workbookViewId="0">
      <selection activeCell="H8" activeCellId="1" sqref="J8 H8"/>
    </sheetView>
  </sheetViews>
  <sheetFormatPr defaultColWidth="9.140625" defaultRowHeight="15.75" x14ac:dyDescent="0.25"/>
  <cols>
    <col min="1" max="1" width="71.42578125" style="10" customWidth="1"/>
    <col min="2" max="2" width="9.140625" style="104" hidden="1" customWidth="1"/>
    <col min="3" max="3" width="15.42578125" style="10" hidden="1" customWidth="1"/>
    <col min="4" max="4" width="16" style="10" hidden="1" customWidth="1"/>
    <col min="5" max="5" width="15.42578125" style="10" hidden="1" customWidth="1"/>
    <col min="6" max="6" width="15.28515625" style="2" hidden="1" customWidth="1"/>
    <col min="7" max="7" width="18.7109375" style="2" customWidth="1"/>
    <col min="8" max="8" width="19.140625" style="10" customWidth="1"/>
    <col min="9" max="9" width="13.42578125" style="10" customWidth="1"/>
    <col min="10" max="10" width="19.5703125" style="10" customWidth="1"/>
    <col min="11" max="11" width="20.7109375" style="2" customWidth="1"/>
    <col min="12" max="12" width="15.28515625" style="2" customWidth="1"/>
    <col min="13" max="16384" width="9.140625" style="2"/>
  </cols>
  <sheetData>
    <row r="1" spans="1:10" x14ac:dyDescent="0.2">
      <c r="A1" s="1" t="s">
        <v>0</v>
      </c>
      <c r="B1" s="1"/>
      <c r="C1" s="1"/>
      <c r="D1" s="1"/>
      <c r="E1" s="1"/>
      <c r="F1" s="1"/>
      <c r="G1" s="1"/>
      <c r="H1" s="1"/>
      <c r="I1" s="1"/>
      <c r="J1" s="1"/>
    </row>
    <row r="2" spans="1:10" ht="35.25" customHeight="1" x14ac:dyDescent="0.2">
      <c r="A2" s="1" t="s">
        <v>1</v>
      </c>
      <c r="B2" s="3"/>
      <c r="C2" s="3"/>
      <c r="D2" s="3"/>
      <c r="E2" s="3"/>
      <c r="F2" s="3"/>
      <c r="G2" s="1"/>
      <c r="H2" s="1"/>
      <c r="I2" s="1"/>
      <c r="J2" s="1"/>
    </row>
    <row r="3" spans="1:10" x14ac:dyDescent="0.2">
      <c r="A3" s="4" t="s">
        <v>198</v>
      </c>
      <c r="B3" s="5"/>
      <c r="C3" s="5"/>
      <c r="D3" s="5"/>
      <c r="E3" s="5"/>
      <c r="F3" s="5"/>
      <c r="G3" s="4"/>
      <c r="H3" s="4"/>
      <c r="I3" s="4"/>
      <c r="J3" s="4"/>
    </row>
    <row r="4" spans="1:10" x14ac:dyDescent="0.25">
      <c r="A4" s="6"/>
      <c r="B4" s="7"/>
      <c r="C4" s="6"/>
      <c r="D4" s="6"/>
      <c r="E4" s="8"/>
      <c r="F4" s="9"/>
      <c r="G4" s="9"/>
      <c r="H4" s="9"/>
      <c r="I4" s="9"/>
      <c r="J4" s="11" t="s">
        <v>2</v>
      </c>
    </row>
    <row r="5" spans="1:10" s="18" customFormat="1" ht="33.75" customHeight="1" x14ac:dyDescent="0.2">
      <c r="A5" s="12" t="s">
        <v>3</v>
      </c>
      <c r="B5" s="12" t="s">
        <v>4</v>
      </c>
      <c r="C5" s="13" t="s">
        <v>5</v>
      </c>
      <c r="D5" s="15" t="s">
        <v>6</v>
      </c>
      <c r="E5" s="15" t="s">
        <v>7</v>
      </c>
      <c r="F5" s="15" t="s">
        <v>8</v>
      </c>
      <c r="G5" s="14" t="s">
        <v>199</v>
      </c>
      <c r="H5" s="16" t="s">
        <v>9</v>
      </c>
      <c r="I5" s="17"/>
      <c r="J5" s="14" t="s">
        <v>10</v>
      </c>
    </row>
    <row r="6" spans="1:10" s="18" customFormat="1" ht="48.75" customHeight="1" x14ac:dyDescent="0.2">
      <c r="A6" s="12"/>
      <c r="B6" s="12"/>
      <c r="C6" s="19"/>
      <c r="D6" s="20"/>
      <c r="E6" s="20"/>
      <c r="F6" s="20"/>
      <c r="G6" s="14"/>
      <c r="H6" s="21" t="s">
        <v>11</v>
      </c>
      <c r="I6" s="22" t="s">
        <v>12</v>
      </c>
      <c r="J6" s="14"/>
    </row>
    <row r="7" spans="1:10" x14ac:dyDescent="0.25">
      <c r="A7" s="23">
        <v>1</v>
      </c>
      <c r="B7" s="24"/>
      <c r="C7" s="23"/>
      <c r="D7" s="25">
        <v>2</v>
      </c>
      <c r="E7" s="23"/>
      <c r="F7" s="26"/>
      <c r="G7" s="23"/>
      <c r="H7" s="27"/>
      <c r="I7" s="27"/>
      <c r="J7" s="23"/>
    </row>
    <row r="8" spans="1:10" s="32" customFormat="1" ht="47.25" x14ac:dyDescent="0.25">
      <c r="A8" s="28" t="s">
        <v>13</v>
      </c>
      <c r="B8" s="29"/>
      <c r="C8" s="30" t="e">
        <f>C17+C95+C99+C116+C125+C128+C138+C153+C148</f>
        <v>#REF!</v>
      </c>
      <c r="D8" s="31">
        <f>D9+D10</f>
        <v>6426036.0999999996</v>
      </c>
      <c r="E8" s="31">
        <f t="shared" ref="E8:F8" si="0">E9+E10</f>
        <v>6426036.0999999996</v>
      </c>
      <c r="F8" s="31">
        <f t="shared" si="0"/>
        <v>6460607.4999999991</v>
      </c>
      <c r="G8" s="31">
        <v>6563337.6999999983</v>
      </c>
      <c r="H8" s="31">
        <v>5190164.5384200001</v>
      </c>
      <c r="I8" s="31">
        <v>79.078127252541051</v>
      </c>
      <c r="J8" s="31">
        <v>1373173.1615799982</v>
      </c>
    </row>
    <row r="9" spans="1:10" s="37" customFormat="1" x14ac:dyDescent="0.25">
      <c r="A9" s="33" t="s">
        <v>14</v>
      </c>
      <c r="B9" s="34" t="s">
        <v>15</v>
      </c>
      <c r="C9" s="35"/>
      <c r="D9" s="36">
        <f>D18+D69+D96+D100+D117+D126+D129+D139+D154+D149</f>
        <v>5374123.3999999994</v>
      </c>
      <c r="E9" s="36">
        <f>E18+E69+E96+E100+E117+E126+E129+E139+E154+E149</f>
        <v>5374123.3999999994</v>
      </c>
      <c r="F9" s="36">
        <f>F18+F69+F96+F100+F117+F126+F129+F139+F154+F149</f>
        <v>5408694.7999999989</v>
      </c>
      <c r="G9" s="36">
        <v>5411361.8999999985</v>
      </c>
      <c r="H9" s="36">
        <v>4150325.7672899999</v>
      </c>
      <c r="I9" s="36">
        <v>76.69651085967844</v>
      </c>
      <c r="J9" s="36">
        <v>1261036.1327099986</v>
      </c>
    </row>
    <row r="10" spans="1:10" s="37" customFormat="1" x14ac:dyDescent="0.25">
      <c r="A10" s="33" t="s">
        <v>16</v>
      </c>
      <c r="B10" s="34" t="s">
        <v>17</v>
      </c>
      <c r="C10" s="35"/>
      <c r="D10" s="36">
        <f>D19+D70+D101+D140</f>
        <v>1051912.7</v>
      </c>
      <c r="E10" s="36">
        <f>E19+E70+E101+E140</f>
        <v>1051912.7</v>
      </c>
      <c r="F10" s="36">
        <f>F19+F70+F101+F140</f>
        <v>1051912.7</v>
      </c>
      <c r="G10" s="36">
        <v>1151975.8</v>
      </c>
      <c r="H10" s="36">
        <v>1039838.77113</v>
      </c>
      <c r="I10" s="36">
        <v>90.265678422237684</v>
      </c>
      <c r="J10" s="36">
        <v>112137.02887000004</v>
      </c>
    </row>
    <row r="11" spans="1:10" s="37" customFormat="1" x14ac:dyDescent="0.25">
      <c r="A11" s="38" t="s">
        <v>18</v>
      </c>
      <c r="B11" s="34"/>
      <c r="C11" s="35"/>
      <c r="D11" s="39">
        <f>D12+D13</f>
        <v>6016133.0999999996</v>
      </c>
      <c r="E11" s="39">
        <f t="shared" ref="E11:F11" si="1">E12+E13</f>
        <v>6016133.0999999996</v>
      </c>
      <c r="F11" s="39">
        <f t="shared" si="1"/>
        <v>6023460.5999999987</v>
      </c>
      <c r="G11" s="39">
        <v>6123523.6999999983</v>
      </c>
      <c r="H11" s="39">
        <v>4923769.0563099999</v>
      </c>
      <c r="I11" s="39">
        <v>80.40744671748395</v>
      </c>
      <c r="J11" s="39">
        <v>1199754.6436899984</v>
      </c>
    </row>
    <row r="12" spans="1:10" s="37" customFormat="1" x14ac:dyDescent="0.25">
      <c r="A12" s="40" t="s">
        <v>14</v>
      </c>
      <c r="B12" s="34"/>
      <c r="C12" s="35"/>
      <c r="D12" s="36">
        <f>D18+D69+D96+D100+D117+D126+D129+D139+D149</f>
        <v>4964220.3999999994</v>
      </c>
      <c r="E12" s="36">
        <f>E18+E69+E96+E100+E117+E126+E129+E139+E149</f>
        <v>4964220.3999999994</v>
      </c>
      <c r="F12" s="36">
        <f>F18+F69+F96+F100+F117+F126+F129+F139+F149</f>
        <v>4971547.8999999985</v>
      </c>
      <c r="G12" s="36">
        <v>4971547.8999999985</v>
      </c>
      <c r="H12" s="36">
        <v>3883930.2851799997</v>
      </c>
      <c r="I12" s="36">
        <v>78.12315929169668</v>
      </c>
      <c r="J12" s="36">
        <v>1087617.6148199989</v>
      </c>
    </row>
    <row r="13" spans="1:10" s="37" customFormat="1" x14ac:dyDescent="0.25">
      <c r="A13" s="40" t="s">
        <v>16</v>
      </c>
      <c r="B13" s="34"/>
      <c r="C13" s="35"/>
      <c r="D13" s="36">
        <f>D19+D70+D101+D140</f>
        <v>1051912.7</v>
      </c>
      <c r="E13" s="36">
        <f>E19+E70+E101+E140</f>
        <v>1051912.7</v>
      </c>
      <c r="F13" s="36">
        <f>F19+F70+F101+F140</f>
        <v>1051912.7</v>
      </c>
      <c r="G13" s="36">
        <v>1151975.8</v>
      </c>
      <c r="H13" s="36">
        <v>1039838.77113</v>
      </c>
      <c r="I13" s="36">
        <v>90.265678422237684</v>
      </c>
      <c r="J13" s="36">
        <v>112137.02887000004</v>
      </c>
    </row>
    <row r="14" spans="1:10" s="43" customFormat="1" ht="20.25" hidden="1" customHeight="1" x14ac:dyDescent="0.25">
      <c r="A14" s="38" t="s">
        <v>19</v>
      </c>
      <c r="B14" s="41" t="s">
        <v>20</v>
      </c>
      <c r="C14" s="42"/>
      <c r="D14" s="39">
        <f>D15+D16</f>
        <v>5438050.2999999998</v>
      </c>
      <c r="E14" s="39">
        <f t="shared" ref="E14:F14" si="2">E15+E16</f>
        <v>5438050.2999999998</v>
      </c>
      <c r="F14" s="39">
        <f t="shared" si="2"/>
        <v>5432543.4999999991</v>
      </c>
      <c r="G14" s="39">
        <v>5532606.5999999996</v>
      </c>
      <c r="H14" s="39">
        <v>4377372.2241499992</v>
      </c>
      <c r="I14" s="39">
        <v>79.119527930108006</v>
      </c>
      <c r="J14" s="39">
        <v>1155234.3758500004</v>
      </c>
    </row>
    <row r="15" spans="1:10" s="37" customFormat="1" ht="21.75" hidden="1" customHeight="1" x14ac:dyDescent="0.25">
      <c r="A15" s="40" t="s">
        <v>14</v>
      </c>
      <c r="B15" s="44" t="s">
        <v>20</v>
      </c>
      <c r="C15" s="35"/>
      <c r="D15" s="36">
        <f t="shared" ref="D15:F15" si="3">D18+D69+D100+D117+D126</f>
        <v>4406190.7</v>
      </c>
      <c r="E15" s="36">
        <f t="shared" si="3"/>
        <v>4406190.7</v>
      </c>
      <c r="F15" s="36">
        <f t="shared" si="3"/>
        <v>4400683.8999999994</v>
      </c>
      <c r="G15" s="36">
        <v>4400683.8999999994</v>
      </c>
      <c r="H15" s="36">
        <v>3356580.8257699995</v>
      </c>
      <c r="I15" s="36">
        <v>76.274072440649505</v>
      </c>
      <c r="J15" s="36">
        <v>1044103.0742299999</v>
      </c>
    </row>
    <row r="16" spans="1:10" s="37" customFormat="1" ht="18" hidden="1" customHeight="1" x14ac:dyDescent="0.25">
      <c r="A16" s="40" t="s">
        <v>16</v>
      </c>
      <c r="B16" s="44" t="s">
        <v>20</v>
      </c>
      <c r="C16" s="35"/>
      <c r="D16" s="36">
        <f t="shared" ref="D16:F16" si="4">D19+D70+D101</f>
        <v>1031859.6</v>
      </c>
      <c r="E16" s="36">
        <f t="shared" si="4"/>
        <v>1031859.6</v>
      </c>
      <c r="F16" s="36">
        <f t="shared" si="4"/>
        <v>1031859.6</v>
      </c>
      <c r="G16" s="36">
        <v>1131922.7</v>
      </c>
      <c r="H16" s="36">
        <v>1020791.39838</v>
      </c>
      <c r="I16" s="36">
        <v>90.182076777857716</v>
      </c>
      <c r="J16" s="36">
        <v>111131.30161999993</v>
      </c>
    </row>
    <row r="17" spans="1:10" s="48" customFormat="1" ht="31.5" x14ac:dyDescent="0.25">
      <c r="A17" s="45" t="s">
        <v>200</v>
      </c>
      <c r="B17" s="46" t="s">
        <v>21</v>
      </c>
      <c r="C17" s="47">
        <f>SUM(C20:C67)</f>
        <v>0</v>
      </c>
      <c r="D17" s="47">
        <f>D18+D19</f>
        <v>3087612.3999999994</v>
      </c>
      <c r="E17" s="47">
        <f t="shared" ref="E17:F17" si="5">E18+E19</f>
        <v>3087612.3999999994</v>
      </c>
      <c r="F17" s="47">
        <f t="shared" si="5"/>
        <v>3069637.8999999994</v>
      </c>
      <c r="G17" s="47">
        <v>3078656.4999999995</v>
      </c>
      <c r="H17" s="47">
        <v>2781100.88937</v>
      </c>
      <c r="I17" s="47">
        <v>90.334887616400223</v>
      </c>
      <c r="J17" s="47">
        <v>297555.61062999954</v>
      </c>
    </row>
    <row r="18" spans="1:10" s="50" customFormat="1" x14ac:dyDescent="0.25">
      <c r="A18" s="40" t="s">
        <v>14</v>
      </c>
      <c r="B18" s="49" t="s">
        <v>15</v>
      </c>
      <c r="C18" s="36"/>
      <c r="D18" s="36">
        <f t="shared" ref="D18:F18" si="6">SUMIF($B$20:$B$67,"=01",D20:D67)</f>
        <v>2331594.4999999995</v>
      </c>
      <c r="E18" s="36">
        <f t="shared" si="6"/>
        <v>2331594.4999999995</v>
      </c>
      <c r="F18" s="36">
        <f t="shared" si="6"/>
        <v>2313619.9999999995</v>
      </c>
      <c r="G18" s="36">
        <v>2313619.9999999995</v>
      </c>
      <c r="H18" s="36">
        <v>2045221.7769999998</v>
      </c>
      <c r="I18" s="36">
        <v>88.399208902066889</v>
      </c>
      <c r="J18" s="36">
        <v>268398.22299999977</v>
      </c>
    </row>
    <row r="19" spans="1:10" s="50" customFormat="1" x14ac:dyDescent="0.25">
      <c r="A19" s="40" t="s">
        <v>16</v>
      </c>
      <c r="B19" s="49" t="s">
        <v>17</v>
      </c>
      <c r="C19" s="36"/>
      <c r="D19" s="36">
        <f t="shared" ref="D19:F19" si="7">SUMIF($B$20:$B$67,"=02",D20:D67)</f>
        <v>756017.9</v>
      </c>
      <c r="E19" s="36">
        <f t="shared" si="7"/>
        <v>756017.9</v>
      </c>
      <c r="F19" s="36">
        <f t="shared" si="7"/>
        <v>756017.9</v>
      </c>
      <c r="G19" s="36">
        <v>765036.5</v>
      </c>
      <c r="H19" s="36">
        <v>735879.11236999999</v>
      </c>
      <c r="I19" s="36">
        <v>96.18875862393493</v>
      </c>
      <c r="J19" s="36">
        <v>29157.387630000012</v>
      </c>
    </row>
    <row r="20" spans="1:10" ht="47.25" x14ac:dyDescent="0.25">
      <c r="A20" s="51" t="s">
        <v>22</v>
      </c>
      <c r="B20" s="52" t="s">
        <v>15</v>
      </c>
      <c r="C20" s="53" t="s">
        <v>23</v>
      </c>
      <c r="D20" s="54">
        <v>38826.5</v>
      </c>
      <c r="E20" s="55">
        <f>D20</f>
        <v>38826.5</v>
      </c>
      <c r="F20" s="55">
        <f t="shared" ref="F20" si="8">E20</f>
        <v>38826.5</v>
      </c>
      <c r="G20" s="55">
        <v>38826.5</v>
      </c>
      <c r="H20" s="56">
        <v>35915.097310000005</v>
      </c>
      <c r="I20" s="56">
        <v>92.501506213539727</v>
      </c>
      <c r="J20" s="56">
        <v>2911.4026899999953</v>
      </c>
    </row>
    <row r="21" spans="1:10" ht="47.25" x14ac:dyDescent="0.25">
      <c r="A21" s="51" t="s">
        <v>24</v>
      </c>
      <c r="B21" s="52" t="s">
        <v>15</v>
      </c>
      <c r="C21" s="53" t="s">
        <v>25</v>
      </c>
      <c r="D21" s="54">
        <v>325020</v>
      </c>
      <c r="E21" s="55">
        <f t="shared" ref="E21:F36" si="9">D21</f>
        <v>325020</v>
      </c>
      <c r="F21" s="55">
        <f t="shared" si="9"/>
        <v>325020</v>
      </c>
      <c r="G21" s="55">
        <v>325020</v>
      </c>
      <c r="H21" s="56">
        <v>325020</v>
      </c>
      <c r="I21" s="56">
        <v>100</v>
      </c>
      <c r="J21" s="56">
        <v>0</v>
      </c>
    </row>
    <row r="22" spans="1:10" ht="31.5" customHeight="1" x14ac:dyDescent="0.25">
      <c r="A22" s="57" t="s">
        <v>26</v>
      </c>
      <c r="B22" s="52" t="s">
        <v>15</v>
      </c>
      <c r="C22" s="53" t="s">
        <v>27</v>
      </c>
      <c r="D22" s="54">
        <v>5140.2</v>
      </c>
      <c r="E22" s="55">
        <f t="shared" si="9"/>
        <v>5140.2</v>
      </c>
      <c r="F22" s="58">
        <f>E22-5140.2</f>
        <v>0</v>
      </c>
      <c r="G22" s="55">
        <v>0</v>
      </c>
      <c r="H22" s="56">
        <v>0</v>
      </c>
      <c r="I22" s="56"/>
      <c r="J22" s="56">
        <v>0</v>
      </c>
    </row>
    <row r="23" spans="1:10" ht="47.25" x14ac:dyDescent="0.25">
      <c r="A23" s="51" t="s">
        <v>28</v>
      </c>
      <c r="B23" s="52" t="s">
        <v>15</v>
      </c>
      <c r="C23" s="53" t="s">
        <v>29</v>
      </c>
      <c r="D23" s="54">
        <v>235973.6</v>
      </c>
      <c r="E23" s="55">
        <f t="shared" si="9"/>
        <v>235973.6</v>
      </c>
      <c r="F23" s="55">
        <f t="shared" si="9"/>
        <v>235973.6</v>
      </c>
      <c r="G23" s="55">
        <v>235973.6</v>
      </c>
      <c r="H23" s="56">
        <v>235970.69469999999</v>
      </c>
      <c r="I23" s="56">
        <v>99.998768802950835</v>
      </c>
      <c r="J23" s="56">
        <v>2.9053000000130851</v>
      </c>
    </row>
    <row r="24" spans="1:10" ht="47.25" x14ac:dyDescent="0.25">
      <c r="A24" s="51" t="s">
        <v>30</v>
      </c>
      <c r="B24" s="52" t="s">
        <v>15</v>
      </c>
      <c r="C24" s="53" t="s">
        <v>31</v>
      </c>
      <c r="D24" s="54">
        <v>2330</v>
      </c>
      <c r="E24" s="55">
        <f t="shared" si="9"/>
        <v>2330</v>
      </c>
      <c r="F24" s="55">
        <f t="shared" si="9"/>
        <v>2330</v>
      </c>
      <c r="G24" s="55">
        <v>2330</v>
      </c>
      <c r="H24" s="56">
        <v>0</v>
      </c>
      <c r="I24" s="56"/>
      <c r="J24" s="56">
        <v>2330</v>
      </c>
    </row>
    <row r="25" spans="1:10" ht="31.5" x14ac:dyDescent="0.25">
      <c r="A25" s="51" t="s">
        <v>32</v>
      </c>
      <c r="B25" s="52" t="s">
        <v>15</v>
      </c>
      <c r="C25" s="53" t="s">
        <v>33</v>
      </c>
      <c r="D25" s="54">
        <v>1000</v>
      </c>
      <c r="E25" s="55">
        <f t="shared" si="9"/>
        <v>1000</v>
      </c>
      <c r="F25" s="55">
        <f t="shared" si="9"/>
        <v>1000</v>
      </c>
      <c r="G25" s="55">
        <v>1000</v>
      </c>
      <c r="H25" s="56">
        <v>1000</v>
      </c>
      <c r="I25" s="56">
        <v>100</v>
      </c>
      <c r="J25" s="56">
        <v>0</v>
      </c>
    </row>
    <row r="26" spans="1:10" ht="31.5" x14ac:dyDescent="0.25">
      <c r="A26" s="59" t="s">
        <v>34</v>
      </c>
      <c r="B26" s="52" t="s">
        <v>15</v>
      </c>
      <c r="C26" s="53" t="s">
        <v>35</v>
      </c>
      <c r="D26" s="54">
        <v>31800</v>
      </c>
      <c r="E26" s="55">
        <f t="shared" si="9"/>
        <v>31800</v>
      </c>
      <c r="F26" s="55">
        <f t="shared" si="9"/>
        <v>31800</v>
      </c>
      <c r="G26" s="55">
        <v>31800</v>
      </c>
      <c r="H26" s="56">
        <v>28241.724449999998</v>
      </c>
      <c r="I26" s="56">
        <v>88.810454245283012</v>
      </c>
      <c r="J26" s="56">
        <v>3558.2755500000021</v>
      </c>
    </row>
    <row r="27" spans="1:10" ht="31.5" x14ac:dyDescent="0.25">
      <c r="A27" s="57" t="s">
        <v>36</v>
      </c>
      <c r="B27" s="52" t="s">
        <v>15</v>
      </c>
      <c r="C27" s="53" t="s">
        <v>37</v>
      </c>
      <c r="D27" s="54">
        <v>708412.1</v>
      </c>
      <c r="E27" s="55">
        <f t="shared" si="9"/>
        <v>708412.1</v>
      </c>
      <c r="F27" s="55">
        <f t="shared" si="9"/>
        <v>708412.1</v>
      </c>
      <c r="G27" s="55">
        <v>708412.1</v>
      </c>
      <c r="H27" s="56">
        <v>685324.25087999995</v>
      </c>
      <c r="I27" s="56">
        <v>96.740901359533524</v>
      </c>
      <c r="J27" s="56">
        <v>23087.849120000028</v>
      </c>
    </row>
    <row r="28" spans="1:10" ht="63" x14ac:dyDescent="0.25">
      <c r="A28" s="57" t="s">
        <v>38</v>
      </c>
      <c r="B28" s="52" t="s">
        <v>15</v>
      </c>
      <c r="C28" s="53" t="s">
        <v>39</v>
      </c>
      <c r="D28" s="54">
        <v>69473.5</v>
      </c>
      <c r="E28" s="55">
        <f t="shared" si="9"/>
        <v>69473.5</v>
      </c>
      <c r="F28" s="55">
        <f t="shared" si="9"/>
        <v>69473.5</v>
      </c>
      <c r="G28" s="55">
        <v>69473.5</v>
      </c>
      <c r="H28" s="56">
        <v>43422.125090000001</v>
      </c>
      <c r="I28" s="56">
        <v>62.501709414381025</v>
      </c>
      <c r="J28" s="56">
        <v>26051.374909999999</v>
      </c>
    </row>
    <row r="29" spans="1:10" ht="47.25" x14ac:dyDescent="0.25">
      <c r="A29" s="59" t="s">
        <v>40</v>
      </c>
      <c r="B29" s="52" t="s">
        <v>15</v>
      </c>
      <c r="C29" s="53" t="s">
        <v>41</v>
      </c>
      <c r="D29" s="54">
        <v>4376</v>
      </c>
      <c r="E29" s="55">
        <f t="shared" si="9"/>
        <v>4376</v>
      </c>
      <c r="F29" s="55">
        <f t="shared" si="9"/>
        <v>4376</v>
      </c>
      <c r="G29" s="55">
        <v>4376</v>
      </c>
      <c r="H29" s="54">
        <v>3382.07</v>
      </c>
      <c r="I29" s="56">
        <v>77.286791590493607</v>
      </c>
      <c r="J29" s="56">
        <v>993.92999999999984</v>
      </c>
    </row>
    <row r="30" spans="1:10" ht="78.75" x14ac:dyDescent="0.25">
      <c r="A30" s="59" t="s">
        <v>42</v>
      </c>
      <c r="B30" s="52" t="s">
        <v>15</v>
      </c>
      <c r="C30" s="53" t="s">
        <v>43</v>
      </c>
      <c r="D30" s="54">
        <v>24500</v>
      </c>
      <c r="E30" s="55">
        <f t="shared" si="9"/>
        <v>24500</v>
      </c>
      <c r="F30" s="55">
        <f t="shared" si="9"/>
        <v>24500</v>
      </c>
      <c r="G30" s="55">
        <v>24500</v>
      </c>
      <c r="H30" s="56">
        <v>17500</v>
      </c>
      <c r="I30" s="56">
        <v>71.428571428571431</v>
      </c>
      <c r="J30" s="56">
        <v>7000</v>
      </c>
    </row>
    <row r="31" spans="1:10" ht="47.25" x14ac:dyDescent="0.25">
      <c r="A31" s="60" t="s">
        <v>44</v>
      </c>
      <c r="B31" s="61" t="s">
        <v>15</v>
      </c>
      <c r="C31" s="62" t="s">
        <v>45</v>
      </c>
      <c r="D31" s="54">
        <v>212608.2</v>
      </c>
      <c r="E31" s="55">
        <f t="shared" si="9"/>
        <v>212608.2</v>
      </c>
      <c r="F31" s="58">
        <f>E31-12834.3</f>
        <v>199773.90000000002</v>
      </c>
      <c r="G31" s="55">
        <v>199773.90000000002</v>
      </c>
      <c r="H31" s="56">
        <v>147333.65276</v>
      </c>
      <c r="I31" s="56">
        <v>73.750200982210373</v>
      </c>
      <c r="J31" s="56">
        <v>52440.247240000026</v>
      </c>
    </row>
    <row r="32" spans="1:10" ht="31.5" x14ac:dyDescent="0.25">
      <c r="A32" s="57" t="s">
        <v>46</v>
      </c>
      <c r="B32" s="52" t="s">
        <v>15</v>
      </c>
      <c r="C32" s="53" t="s">
        <v>47</v>
      </c>
      <c r="D32" s="54">
        <v>61984</v>
      </c>
      <c r="E32" s="55">
        <f t="shared" si="9"/>
        <v>61984</v>
      </c>
      <c r="F32" s="55">
        <f t="shared" si="9"/>
        <v>61984</v>
      </c>
      <c r="G32" s="55">
        <v>61984</v>
      </c>
      <c r="H32" s="56">
        <v>61983.999990000004</v>
      </c>
      <c r="I32" s="56">
        <v>99.9999999838668</v>
      </c>
      <c r="J32" s="56">
        <v>9.9999961093999445E-6</v>
      </c>
    </row>
    <row r="33" spans="1:10" ht="31.5" x14ac:dyDescent="0.25">
      <c r="A33" s="51" t="s">
        <v>48</v>
      </c>
      <c r="B33" s="52" t="s">
        <v>15</v>
      </c>
      <c r="C33" s="53" t="s">
        <v>49</v>
      </c>
      <c r="D33" s="54">
        <v>3000</v>
      </c>
      <c r="E33" s="55">
        <f t="shared" si="9"/>
        <v>3000</v>
      </c>
      <c r="F33" s="55">
        <f t="shared" si="9"/>
        <v>3000</v>
      </c>
      <c r="G33" s="55">
        <v>3000</v>
      </c>
      <c r="H33" s="56">
        <v>7.8754200000000001</v>
      </c>
      <c r="I33" s="56">
        <v>0.26251400000000003</v>
      </c>
      <c r="J33" s="56">
        <v>2992.1245800000002</v>
      </c>
    </row>
    <row r="34" spans="1:10" ht="31.5" x14ac:dyDescent="0.25">
      <c r="A34" s="51" t="s">
        <v>50</v>
      </c>
      <c r="B34" s="52" t="s">
        <v>15</v>
      </c>
      <c r="C34" s="53" t="s">
        <v>51</v>
      </c>
      <c r="D34" s="54">
        <v>36000</v>
      </c>
      <c r="E34" s="55">
        <f t="shared" si="9"/>
        <v>36000</v>
      </c>
      <c r="F34" s="55">
        <f t="shared" si="9"/>
        <v>36000</v>
      </c>
      <c r="G34" s="55">
        <v>36000</v>
      </c>
      <c r="H34" s="56">
        <v>18789.05745</v>
      </c>
      <c r="I34" s="56">
        <v>52.191826249999998</v>
      </c>
      <c r="J34" s="56">
        <v>17210.94255</v>
      </c>
    </row>
    <row r="35" spans="1:10" ht="31.5" x14ac:dyDescent="0.25">
      <c r="A35" s="57" t="s">
        <v>52</v>
      </c>
      <c r="B35" s="52" t="s">
        <v>15</v>
      </c>
      <c r="C35" s="53" t="s">
        <v>53</v>
      </c>
      <c r="D35" s="54">
        <v>169000</v>
      </c>
      <c r="E35" s="55">
        <f t="shared" si="9"/>
        <v>169000</v>
      </c>
      <c r="F35" s="55">
        <f t="shared" si="9"/>
        <v>169000</v>
      </c>
      <c r="G35" s="55">
        <v>169000</v>
      </c>
      <c r="H35" s="56">
        <v>82450.510699999999</v>
      </c>
      <c r="I35" s="56">
        <v>48.787284437869822</v>
      </c>
      <c r="J35" s="56">
        <v>86549.489300000001</v>
      </c>
    </row>
    <row r="36" spans="1:10" ht="47.25" x14ac:dyDescent="0.25">
      <c r="A36" s="57" t="s">
        <v>54</v>
      </c>
      <c r="B36" s="52" t="s">
        <v>15</v>
      </c>
      <c r="C36" s="53" t="s">
        <v>55</v>
      </c>
      <c r="D36" s="54">
        <v>46096</v>
      </c>
      <c r="E36" s="55">
        <f t="shared" si="9"/>
        <v>46096</v>
      </c>
      <c r="F36" s="55">
        <f t="shared" si="9"/>
        <v>46096</v>
      </c>
      <c r="G36" s="55">
        <v>46096</v>
      </c>
      <c r="H36" s="56">
        <v>43996</v>
      </c>
      <c r="I36" s="56">
        <v>95.444290177021855</v>
      </c>
      <c r="J36" s="56">
        <v>2100</v>
      </c>
    </row>
    <row r="37" spans="1:10" ht="31.5" x14ac:dyDescent="0.25">
      <c r="A37" s="57" t="s">
        <v>56</v>
      </c>
      <c r="B37" s="52" t="s">
        <v>15</v>
      </c>
      <c r="C37" s="53" t="s">
        <v>57</v>
      </c>
      <c r="D37" s="54">
        <v>3975</v>
      </c>
      <c r="E37" s="55">
        <f t="shared" ref="E37:F52" si="10">D37</f>
        <v>3975</v>
      </c>
      <c r="F37" s="55">
        <f t="shared" si="10"/>
        <v>3975</v>
      </c>
      <c r="G37" s="55">
        <v>3975</v>
      </c>
      <c r="H37" s="56">
        <v>3975</v>
      </c>
      <c r="I37" s="56">
        <v>100</v>
      </c>
      <c r="J37" s="56">
        <v>0</v>
      </c>
    </row>
    <row r="38" spans="1:10" ht="47.25" x14ac:dyDescent="0.25">
      <c r="A38" s="57" t="s">
        <v>58</v>
      </c>
      <c r="B38" s="52" t="s">
        <v>15</v>
      </c>
      <c r="C38" s="53" t="s">
        <v>59</v>
      </c>
      <c r="D38" s="54">
        <v>44754</v>
      </c>
      <c r="E38" s="55">
        <f t="shared" si="10"/>
        <v>44754</v>
      </c>
      <c r="F38" s="55">
        <f>E38-506.6</f>
        <v>44247.4</v>
      </c>
      <c r="G38" s="55">
        <v>44247.4</v>
      </c>
      <c r="H38" s="56">
        <v>16032.36</v>
      </c>
      <c r="I38" s="56">
        <v>36.233451005030801</v>
      </c>
      <c r="J38" s="56">
        <v>28215.040000000001</v>
      </c>
    </row>
    <row r="39" spans="1:10" ht="94.5" x14ac:dyDescent="0.25">
      <c r="A39" s="59" t="s">
        <v>60</v>
      </c>
      <c r="B39" s="52" t="s">
        <v>15</v>
      </c>
      <c r="C39" s="53" t="s">
        <v>61</v>
      </c>
      <c r="D39" s="54">
        <v>50000</v>
      </c>
      <c r="E39" s="55">
        <f t="shared" si="10"/>
        <v>50000</v>
      </c>
      <c r="F39" s="55">
        <f t="shared" si="10"/>
        <v>50000</v>
      </c>
      <c r="G39" s="55">
        <v>50000</v>
      </c>
      <c r="H39" s="56">
        <v>50000</v>
      </c>
      <c r="I39" s="56">
        <v>100</v>
      </c>
      <c r="J39" s="56">
        <v>0</v>
      </c>
    </row>
    <row r="40" spans="1:10" ht="31.5" x14ac:dyDescent="0.25">
      <c r="A40" s="57" t="s">
        <v>62</v>
      </c>
      <c r="B40" s="52" t="s">
        <v>15</v>
      </c>
      <c r="C40" s="53" t="s">
        <v>63</v>
      </c>
      <c r="D40" s="54">
        <v>5319.4</v>
      </c>
      <c r="E40" s="55">
        <f t="shared" si="10"/>
        <v>5319.4</v>
      </c>
      <c r="F40" s="55">
        <f t="shared" si="10"/>
        <v>5319.4</v>
      </c>
      <c r="G40" s="55">
        <v>5319.4</v>
      </c>
      <c r="H40" s="56">
        <v>2115.8576899999998</v>
      </c>
      <c r="I40" s="56">
        <v>39.776247133135314</v>
      </c>
      <c r="J40" s="56">
        <v>3203.5423099999998</v>
      </c>
    </row>
    <row r="41" spans="1:10" ht="47.25" x14ac:dyDescent="0.25">
      <c r="A41" s="57" t="s">
        <v>64</v>
      </c>
      <c r="B41" s="52" t="s">
        <v>21</v>
      </c>
      <c r="C41" s="53"/>
      <c r="D41" s="54"/>
      <c r="E41" s="55">
        <f t="shared" si="10"/>
        <v>0</v>
      </c>
      <c r="F41" s="55">
        <f t="shared" si="10"/>
        <v>0</v>
      </c>
      <c r="G41" s="55">
        <v>0</v>
      </c>
      <c r="H41" s="56"/>
      <c r="I41" s="56"/>
      <c r="J41" s="56">
        <v>0</v>
      </c>
    </row>
    <row r="42" spans="1:10" x14ac:dyDescent="0.25">
      <c r="A42" s="40" t="s">
        <v>14</v>
      </c>
      <c r="B42" s="52" t="s">
        <v>15</v>
      </c>
      <c r="C42" s="53" t="s">
        <v>65</v>
      </c>
      <c r="D42" s="54">
        <v>41273.4</v>
      </c>
      <c r="E42" s="55">
        <f t="shared" si="10"/>
        <v>41273.4</v>
      </c>
      <c r="F42" s="55">
        <f t="shared" si="10"/>
        <v>41273.4</v>
      </c>
      <c r="G42" s="55">
        <v>41273.4</v>
      </c>
      <c r="H42" s="56">
        <v>37584.020960000002</v>
      </c>
      <c r="I42" s="56">
        <v>91.061121594053319</v>
      </c>
      <c r="J42" s="56">
        <v>3689.3790399999998</v>
      </c>
    </row>
    <row r="43" spans="1:10" x14ac:dyDescent="0.25">
      <c r="A43" s="40" t="s">
        <v>16</v>
      </c>
      <c r="B43" s="52" t="s">
        <v>17</v>
      </c>
      <c r="C43" s="53" t="s">
        <v>65</v>
      </c>
      <c r="D43" s="54">
        <v>123820.3</v>
      </c>
      <c r="E43" s="55">
        <f t="shared" si="10"/>
        <v>123820.3</v>
      </c>
      <c r="F43" s="55">
        <f t="shared" si="10"/>
        <v>123820.3</v>
      </c>
      <c r="G43" s="55">
        <v>123820.3</v>
      </c>
      <c r="H43" s="56">
        <v>112752.06289</v>
      </c>
      <c r="I43" s="56">
        <v>91.061048059163156</v>
      </c>
      <c r="J43" s="56">
        <v>11068.237110000002</v>
      </c>
    </row>
    <row r="44" spans="1:10" ht="31.5" x14ac:dyDescent="0.25">
      <c r="A44" s="57" t="s">
        <v>66</v>
      </c>
      <c r="B44" s="52" t="s">
        <v>21</v>
      </c>
      <c r="C44" s="53"/>
      <c r="D44" s="54"/>
      <c r="E44" s="55">
        <f t="shared" si="10"/>
        <v>0</v>
      </c>
      <c r="F44" s="55">
        <f t="shared" si="10"/>
        <v>0</v>
      </c>
      <c r="G44" s="55">
        <v>0</v>
      </c>
      <c r="H44" s="56"/>
      <c r="I44" s="56"/>
      <c r="J44" s="56">
        <v>0</v>
      </c>
    </row>
    <row r="45" spans="1:10" ht="19.5" customHeight="1" x14ac:dyDescent="0.25">
      <c r="A45" s="40" t="s">
        <v>14</v>
      </c>
      <c r="B45" s="52" t="s">
        <v>15</v>
      </c>
      <c r="C45" s="53" t="s">
        <v>67</v>
      </c>
      <c r="D45" s="54">
        <v>32932.9</v>
      </c>
      <c r="E45" s="55">
        <f t="shared" si="10"/>
        <v>32932.9</v>
      </c>
      <c r="F45" s="55">
        <f t="shared" si="10"/>
        <v>32932.9</v>
      </c>
      <c r="G45" s="55">
        <v>32932.9</v>
      </c>
      <c r="H45" s="56">
        <v>32932.875</v>
      </c>
      <c r="I45" s="56">
        <v>99.999924088069974</v>
      </c>
      <c r="J45" s="56">
        <v>2.5000000001455192E-2</v>
      </c>
    </row>
    <row r="46" spans="1:10" ht="19.5" customHeight="1" x14ac:dyDescent="0.25">
      <c r="A46" s="40" t="s">
        <v>16</v>
      </c>
      <c r="B46" s="52" t="s">
        <v>17</v>
      </c>
      <c r="C46" s="53" t="s">
        <v>67</v>
      </c>
      <c r="D46" s="54">
        <v>98798.6</v>
      </c>
      <c r="E46" s="55">
        <f t="shared" si="10"/>
        <v>98798.6</v>
      </c>
      <c r="F46" s="55">
        <f t="shared" si="10"/>
        <v>98798.6</v>
      </c>
      <c r="G46" s="55">
        <v>98798.6</v>
      </c>
      <c r="H46" s="56">
        <v>98798.625</v>
      </c>
      <c r="I46" s="56">
        <v>100.00002530400226</v>
      </c>
      <c r="J46" s="56">
        <v>-2.4999999994179234E-2</v>
      </c>
    </row>
    <row r="47" spans="1:10" ht="47.25" x14ac:dyDescent="0.25">
      <c r="A47" s="57" t="s">
        <v>68</v>
      </c>
      <c r="B47" s="52" t="s">
        <v>21</v>
      </c>
      <c r="C47" s="53"/>
      <c r="D47" s="54"/>
      <c r="E47" s="55">
        <f t="shared" si="10"/>
        <v>0</v>
      </c>
      <c r="F47" s="55">
        <f t="shared" si="10"/>
        <v>0</v>
      </c>
      <c r="G47" s="55">
        <v>0</v>
      </c>
      <c r="H47" s="56"/>
      <c r="I47" s="56"/>
      <c r="J47" s="56">
        <v>0</v>
      </c>
    </row>
    <row r="48" spans="1:10" x14ac:dyDescent="0.25">
      <c r="A48" s="40" t="s">
        <v>14</v>
      </c>
      <c r="B48" s="52" t="s">
        <v>15</v>
      </c>
      <c r="C48" s="53" t="s">
        <v>69</v>
      </c>
      <c r="D48" s="54">
        <v>41686.400000000001</v>
      </c>
      <c r="E48" s="55">
        <f t="shared" si="10"/>
        <v>41686.400000000001</v>
      </c>
      <c r="F48" s="55">
        <f t="shared" si="10"/>
        <v>41686.400000000001</v>
      </c>
      <c r="G48" s="55">
        <v>41686.400000000001</v>
      </c>
      <c r="H48" s="56">
        <v>39161.550010000006</v>
      </c>
      <c r="I48" s="56">
        <v>93.943228510977221</v>
      </c>
      <c r="J48" s="56">
        <v>2524.8499899999952</v>
      </c>
    </row>
    <row r="49" spans="1:11" x14ac:dyDescent="0.25">
      <c r="A49" s="40" t="s">
        <v>16</v>
      </c>
      <c r="B49" s="52" t="s">
        <v>17</v>
      </c>
      <c r="C49" s="53" t="s">
        <v>69</v>
      </c>
      <c r="D49" s="54">
        <v>125059.2</v>
      </c>
      <c r="E49" s="55">
        <f t="shared" si="10"/>
        <v>125059.2</v>
      </c>
      <c r="F49" s="55">
        <f t="shared" si="10"/>
        <v>125059.2</v>
      </c>
      <c r="G49" s="55">
        <v>125059.2</v>
      </c>
      <c r="H49" s="56">
        <v>117484.65008000001</v>
      </c>
      <c r="I49" s="56">
        <v>93.943228550958267</v>
      </c>
      <c r="J49" s="56">
        <v>7574.5499199999904</v>
      </c>
    </row>
    <row r="50" spans="1:11" ht="31.5" x14ac:dyDescent="0.25">
      <c r="A50" s="57" t="s">
        <v>70</v>
      </c>
      <c r="B50" s="52" t="s">
        <v>21</v>
      </c>
      <c r="C50" s="53"/>
      <c r="D50" s="54"/>
      <c r="E50" s="55">
        <f t="shared" si="10"/>
        <v>0</v>
      </c>
      <c r="F50" s="55">
        <f t="shared" si="10"/>
        <v>0</v>
      </c>
      <c r="G50" s="55">
        <v>0</v>
      </c>
      <c r="H50" s="56"/>
      <c r="I50" s="56"/>
      <c r="J50" s="56">
        <v>0</v>
      </c>
      <c r="K50" s="63"/>
    </row>
    <row r="51" spans="1:11" x14ac:dyDescent="0.25">
      <c r="A51" s="40" t="s">
        <v>14</v>
      </c>
      <c r="B51" s="52" t="s">
        <v>15</v>
      </c>
      <c r="C51" s="53" t="s">
        <v>71</v>
      </c>
      <c r="D51" s="54">
        <v>13920.8</v>
      </c>
      <c r="E51" s="55">
        <f t="shared" si="10"/>
        <v>13920.8</v>
      </c>
      <c r="F51" s="55">
        <f t="shared" si="10"/>
        <v>13920.8</v>
      </c>
      <c r="G51" s="55">
        <v>13920.8</v>
      </c>
      <c r="H51" s="56">
        <v>13920.775</v>
      </c>
      <c r="I51" s="56">
        <v>99.999820412619968</v>
      </c>
      <c r="J51" s="56">
        <v>2.4999999999636202E-2</v>
      </c>
      <c r="K51" s="63"/>
    </row>
    <row r="52" spans="1:11" x14ac:dyDescent="0.25">
      <c r="A52" s="40" t="s">
        <v>16</v>
      </c>
      <c r="B52" s="52" t="s">
        <v>17</v>
      </c>
      <c r="C52" s="53" t="s">
        <v>71</v>
      </c>
      <c r="D52" s="54">
        <v>41762.300000000003</v>
      </c>
      <c r="E52" s="55">
        <f t="shared" si="10"/>
        <v>41762.300000000003</v>
      </c>
      <c r="F52" s="55">
        <f t="shared" si="10"/>
        <v>41762.300000000003</v>
      </c>
      <c r="G52" s="55">
        <v>41762.300000000003</v>
      </c>
      <c r="H52" s="56">
        <v>41762.324999999997</v>
      </c>
      <c r="I52" s="56">
        <v>100.00005986260334</v>
      </c>
      <c r="J52" s="56">
        <v>-2.4999999994179234E-2</v>
      </c>
    </row>
    <row r="53" spans="1:11" ht="31.5" x14ac:dyDescent="0.25">
      <c r="A53" s="57" t="s">
        <v>72</v>
      </c>
      <c r="B53" s="52" t="s">
        <v>21</v>
      </c>
      <c r="C53" s="53"/>
      <c r="D53" s="54"/>
      <c r="E53" s="55">
        <f t="shared" ref="E53:F61" si="11">D53</f>
        <v>0</v>
      </c>
      <c r="F53" s="55">
        <f t="shared" si="11"/>
        <v>0</v>
      </c>
      <c r="G53" s="55">
        <v>0</v>
      </c>
      <c r="H53" s="56"/>
      <c r="I53" s="56"/>
      <c r="J53" s="56">
        <v>0</v>
      </c>
    </row>
    <row r="54" spans="1:11" x14ac:dyDescent="0.25">
      <c r="A54" s="40" t="s">
        <v>14</v>
      </c>
      <c r="B54" s="52" t="s">
        <v>15</v>
      </c>
      <c r="C54" s="53" t="s">
        <v>73</v>
      </c>
      <c r="D54" s="54">
        <v>50795.5</v>
      </c>
      <c r="E54" s="55">
        <f t="shared" si="11"/>
        <v>50795.5</v>
      </c>
      <c r="F54" s="58">
        <f>E54-4566.2</f>
        <v>46229.3</v>
      </c>
      <c r="G54" s="55">
        <v>46229.3</v>
      </c>
      <c r="H54" s="56">
        <v>46229.167500000003</v>
      </c>
      <c r="I54" s="56">
        <v>99.999713385234045</v>
      </c>
      <c r="J54" s="56">
        <v>0.13249999999970896</v>
      </c>
    </row>
    <row r="55" spans="1:11" x14ac:dyDescent="0.25">
      <c r="A55" s="40" t="s">
        <v>16</v>
      </c>
      <c r="B55" s="52" t="s">
        <v>17</v>
      </c>
      <c r="C55" s="53" t="s">
        <v>73</v>
      </c>
      <c r="D55" s="54">
        <v>152386.5</v>
      </c>
      <c r="E55" s="55">
        <f t="shared" si="11"/>
        <v>152386.5</v>
      </c>
      <c r="F55" s="58">
        <f>E55-13698.6</f>
        <v>138687.9</v>
      </c>
      <c r="G55" s="55">
        <v>138687.9</v>
      </c>
      <c r="H55" s="56">
        <v>138687.5025</v>
      </c>
      <c r="I55" s="56">
        <v>99.999713385234045</v>
      </c>
      <c r="J55" s="56">
        <v>0.39749999999185093</v>
      </c>
    </row>
    <row r="56" spans="1:11" ht="63" x14ac:dyDescent="0.25">
      <c r="A56" s="59" t="s">
        <v>74</v>
      </c>
      <c r="B56" s="52" t="s">
        <v>21</v>
      </c>
      <c r="C56" s="53"/>
      <c r="D56" s="54"/>
      <c r="E56" s="55">
        <f t="shared" si="11"/>
        <v>0</v>
      </c>
      <c r="F56" s="55">
        <f t="shared" si="11"/>
        <v>0</v>
      </c>
      <c r="G56" s="55">
        <v>0</v>
      </c>
      <c r="H56" s="56"/>
      <c r="I56" s="56"/>
      <c r="J56" s="56">
        <v>0</v>
      </c>
    </row>
    <row r="57" spans="1:11" ht="15.75" customHeight="1" x14ac:dyDescent="0.25">
      <c r="A57" s="40" t="s">
        <v>14</v>
      </c>
      <c r="B57" s="52" t="s">
        <v>15</v>
      </c>
      <c r="C57" s="53" t="s">
        <v>75</v>
      </c>
      <c r="D57" s="54">
        <v>68227.8</v>
      </c>
      <c r="E57" s="55">
        <f t="shared" si="11"/>
        <v>68227.8</v>
      </c>
      <c r="F57" s="55">
        <f t="shared" si="11"/>
        <v>68227.8</v>
      </c>
      <c r="G57" s="55">
        <v>68227.8</v>
      </c>
      <c r="H57" s="56">
        <v>68227.535780000006</v>
      </c>
      <c r="I57" s="56">
        <v>99.999612738502492</v>
      </c>
      <c r="J57" s="56">
        <v>0.26421999999729451</v>
      </c>
      <c r="K57" s="63"/>
    </row>
    <row r="58" spans="1:11" x14ac:dyDescent="0.25">
      <c r="A58" s="40" t="s">
        <v>16</v>
      </c>
      <c r="B58" s="52" t="s">
        <v>17</v>
      </c>
      <c r="C58" s="53" t="s">
        <v>75</v>
      </c>
      <c r="D58" s="54">
        <v>204683.4</v>
      </c>
      <c r="E58" s="55">
        <f t="shared" si="11"/>
        <v>204683.4</v>
      </c>
      <c r="F58" s="55">
        <f t="shared" si="11"/>
        <v>204683.4</v>
      </c>
      <c r="G58" s="55">
        <v>204683.4</v>
      </c>
      <c r="H58" s="56">
        <v>204682.60742999995</v>
      </c>
      <c r="I58" s="56">
        <v>99.999612782472809</v>
      </c>
      <c r="J58" s="56">
        <v>0.7925700000487268</v>
      </c>
      <c r="K58" s="63"/>
    </row>
    <row r="59" spans="1:11" ht="47.25" x14ac:dyDescent="0.25">
      <c r="A59" s="57" t="s">
        <v>76</v>
      </c>
      <c r="B59" s="52" t="s">
        <v>21</v>
      </c>
      <c r="C59" s="53"/>
      <c r="D59" s="54"/>
      <c r="E59" s="55">
        <f t="shared" si="11"/>
        <v>0</v>
      </c>
      <c r="F59" s="55">
        <f t="shared" si="11"/>
        <v>0</v>
      </c>
      <c r="G59" s="55">
        <v>0</v>
      </c>
      <c r="H59" s="56"/>
      <c r="I59" s="56"/>
      <c r="J59" s="56">
        <v>0</v>
      </c>
    </row>
    <row r="60" spans="1:11" x14ac:dyDescent="0.25">
      <c r="A60" s="40" t="s">
        <v>14</v>
      </c>
      <c r="B60" s="52" t="s">
        <v>15</v>
      </c>
      <c r="C60" s="53" t="s">
        <v>77</v>
      </c>
      <c r="D60" s="54">
        <v>3169.2</v>
      </c>
      <c r="E60" s="55">
        <f t="shared" si="11"/>
        <v>3169.2</v>
      </c>
      <c r="F60" s="55">
        <f t="shared" si="11"/>
        <v>3169.2</v>
      </c>
      <c r="G60" s="55">
        <v>3169.2</v>
      </c>
      <c r="H60" s="56">
        <v>0</v>
      </c>
      <c r="I60" s="56">
        <v>0</v>
      </c>
      <c r="J60" s="56">
        <v>3169.2</v>
      </c>
    </row>
    <row r="61" spans="1:11" x14ac:dyDescent="0.25">
      <c r="A61" s="40" t="s">
        <v>16</v>
      </c>
      <c r="B61" s="52" t="s">
        <v>17</v>
      </c>
      <c r="C61" s="53" t="s">
        <v>77</v>
      </c>
      <c r="D61" s="54">
        <v>9507.6</v>
      </c>
      <c r="E61" s="55">
        <f t="shared" si="11"/>
        <v>9507.6</v>
      </c>
      <c r="F61" s="55">
        <f t="shared" si="11"/>
        <v>9507.6</v>
      </c>
      <c r="G61" s="55">
        <v>9507.6</v>
      </c>
      <c r="H61" s="56">
        <v>0</v>
      </c>
      <c r="I61" s="56">
        <v>0</v>
      </c>
      <c r="J61" s="56">
        <v>9507.6</v>
      </c>
    </row>
    <row r="62" spans="1:11" ht="47.25" x14ac:dyDescent="0.25">
      <c r="A62" s="57" t="s">
        <v>78</v>
      </c>
      <c r="B62" s="52" t="s">
        <v>21</v>
      </c>
      <c r="C62" s="53"/>
      <c r="D62" s="54"/>
      <c r="E62" s="55"/>
      <c r="F62" s="55"/>
      <c r="G62" s="55"/>
      <c r="H62" s="56"/>
      <c r="I62" s="56"/>
      <c r="J62" s="56">
        <v>0</v>
      </c>
      <c r="K62" s="63"/>
    </row>
    <row r="63" spans="1:11" ht="15.75" customHeight="1" x14ac:dyDescent="0.25">
      <c r="A63" s="40" t="s">
        <v>14</v>
      </c>
      <c r="B63" s="52" t="s">
        <v>15</v>
      </c>
      <c r="C63" s="53" t="s">
        <v>79</v>
      </c>
      <c r="D63" s="54"/>
      <c r="E63" s="55"/>
      <c r="F63" s="58">
        <v>4566.2</v>
      </c>
      <c r="G63" s="55">
        <v>4566.2</v>
      </c>
      <c r="H63" s="56">
        <v>4230.9131500000003</v>
      </c>
      <c r="I63" s="56">
        <v>92.657201830844045</v>
      </c>
      <c r="J63" s="56">
        <v>335.2868499999995</v>
      </c>
      <c r="K63" s="63"/>
    </row>
    <row r="64" spans="1:11" x14ac:dyDescent="0.25">
      <c r="A64" s="40" t="s">
        <v>16</v>
      </c>
      <c r="B64" s="52" t="s">
        <v>17</v>
      </c>
      <c r="C64" s="53" t="s">
        <v>79</v>
      </c>
      <c r="D64" s="54"/>
      <c r="E64" s="55"/>
      <c r="F64" s="58">
        <v>13698.6</v>
      </c>
      <c r="G64" s="55">
        <v>13698.6</v>
      </c>
      <c r="H64" s="56">
        <v>12692.73947</v>
      </c>
      <c r="I64" s="56">
        <v>92.657201976844348</v>
      </c>
      <c r="J64" s="56">
        <v>1005.8605299999999</v>
      </c>
      <c r="K64" s="63"/>
    </row>
    <row r="65" spans="1:11" ht="31.5" customHeight="1" x14ac:dyDescent="0.25">
      <c r="A65" s="57" t="s">
        <v>80</v>
      </c>
      <c r="B65" s="52" t="s">
        <v>21</v>
      </c>
      <c r="C65" s="53"/>
      <c r="D65" s="54"/>
      <c r="E65" s="55"/>
      <c r="F65" s="55"/>
      <c r="G65" s="55"/>
      <c r="H65" s="56"/>
      <c r="I65" s="56"/>
      <c r="J65" s="56">
        <v>0</v>
      </c>
      <c r="K65" s="63"/>
    </row>
    <row r="66" spans="1:11" x14ac:dyDescent="0.25">
      <c r="A66" s="40" t="s">
        <v>14</v>
      </c>
      <c r="B66" s="52" t="s">
        <v>15</v>
      </c>
      <c r="C66" s="53" t="s">
        <v>81</v>
      </c>
      <c r="D66" s="54"/>
      <c r="E66" s="55"/>
      <c r="F66" s="58">
        <v>506.6</v>
      </c>
      <c r="G66" s="55">
        <v>506.6</v>
      </c>
      <c r="H66" s="56">
        <v>474.66315999999995</v>
      </c>
      <c r="I66" s="56">
        <v>93.695846821950241</v>
      </c>
      <c r="J66" s="56">
        <v>31.936840000000075</v>
      </c>
      <c r="K66" s="63"/>
    </row>
    <row r="67" spans="1:11" x14ac:dyDescent="0.25">
      <c r="A67" s="40" t="s">
        <v>16</v>
      </c>
      <c r="B67" s="52" t="s">
        <v>17</v>
      </c>
      <c r="C67" s="53" t="s">
        <v>81</v>
      </c>
      <c r="D67" s="54"/>
      <c r="E67" s="55"/>
      <c r="F67" s="55"/>
      <c r="G67" s="55">
        <v>9018.6</v>
      </c>
      <c r="H67" s="56">
        <v>9018.6</v>
      </c>
      <c r="I67" s="56">
        <v>100</v>
      </c>
      <c r="J67" s="56">
        <v>0</v>
      </c>
      <c r="K67" s="63"/>
    </row>
    <row r="68" spans="1:11" ht="31.5" x14ac:dyDescent="0.25">
      <c r="A68" s="45" t="s">
        <v>208</v>
      </c>
      <c r="B68" s="52" t="s">
        <v>21</v>
      </c>
      <c r="C68" s="53"/>
      <c r="D68" s="47">
        <f>D69+D70</f>
        <v>407475.10000000003</v>
      </c>
      <c r="E68" s="47">
        <f t="shared" ref="E68:F68" si="12">E69+E70</f>
        <v>457487.67390000005</v>
      </c>
      <c r="F68" s="47">
        <f t="shared" si="12"/>
        <v>465760</v>
      </c>
      <c r="G68" s="47">
        <v>465760</v>
      </c>
      <c r="H68" s="47">
        <v>294252.50717999996</v>
      </c>
      <c r="I68" s="64">
        <v>63.176852280144267</v>
      </c>
      <c r="J68" s="47">
        <v>171507.49282000004</v>
      </c>
    </row>
    <row r="69" spans="1:11" x14ac:dyDescent="0.25">
      <c r="A69" s="40" t="s">
        <v>14</v>
      </c>
      <c r="B69" s="49" t="s">
        <v>15</v>
      </c>
      <c r="C69" s="53"/>
      <c r="D69" s="36">
        <f t="shared" ref="D69:F69" si="13">SUMIF($B$71:$B$94,"=01",D71:D94)</f>
        <v>260381.50000000003</v>
      </c>
      <c r="E69" s="36">
        <f t="shared" si="13"/>
        <v>310394.07390000002</v>
      </c>
      <c r="F69" s="36">
        <f t="shared" si="13"/>
        <v>318666.40000000002</v>
      </c>
      <c r="G69" s="36">
        <v>318666.40000000002</v>
      </c>
      <c r="H69" s="36">
        <v>202109.67011999997</v>
      </c>
      <c r="I69" s="36">
        <v>63.423589722669206</v>
      </c>
      <c r="J69" s="36">
        <v>116556.72988000006</v>
      </c>
    </row>
    <row r="70" spans="1:11" x14ac:dyDescent="0.25">
      <c r="A70" s="40" t="s">
        <v>16</v>
      </c>
      <c r="B70" s="49" t="s">
        <v>17</v>
      </c>
      <c r="C70" s="53"/>
      <c r="D70" s="36">
        <f t="shared" ref="D70:F70" si="14">SUMIF($B$71:$B$94,"=02",D71:D94)</f>
        <v>147093.6</v>
      </c>
      <c r="E70" s="36">
        <f t="shared" si="14"/>
        <v>147093.6</v>
      </c>
      <c r="F70" s="36">
        <f t="shared" si="14"/>
        <v>147093.6</v>
      </c>
      <c r="G70" s="36">
        <v>147093.6</v>
      </c>
      <c r="H70" s="36">
        <v>92142.837059999991</v>
      </c>
      <c r="I70" s="36">
        <v>62.642315546019667</v>
      </c>
      <c r="J70" s="36">
        <v>54950.762940000015</v>
      </c>
    </row>
    <row r="71" spans="1:11" ht="78.75" x14ac:dyDescent="0.25">
      <c r="A71" s="59" t="s">
        <v>82</v>
      </c>
      <c r="B71" s="52" t="s">
        <v>15</v>
      </c>
      <c r="C71" s="53" t="s">
        <v>83</v>
      </c>
      <c r="D71" s="54">
        <v>32720</v>
      </c>
      <c r="E71" s="55">
        <f t="shared" ref="E71:F84" si="15">D71</f>
        <v>32720</v>
      </c>
      <c r="F71" s="55">
        <f t="shared" si="15"/>
        <v>32720</v>
      </c>
      <c r="G71" s="55">
        <v>32720</v>
      </c>
      <c r="H71" s="56">
        <v>32674.97611</v>
      </c>
      <c r="I71" s="56">
        <v>99.862396424205386</v>
      </c>
      <c r="J71" s="56">
        <v>45.023890000000392</v>
      </c>
    </row>
    <row r="72" spans="1:11" ht="63" x14ac:dyDescent="0.25">
      <c r="A72" s="59" t="s">
        <v>84</v>
      </c>
      <c r="B72" s="52" t="s">
        <v>15</v>
      </c>
      <c r="C72" s="53" t="s">
        <v>85</v>
      </c>
      <c r="D72" s="54">
        <v>10890</v>
      </c>
      <c r="E72" s="55">
        <f t="shared" si="15"/>
        <v>10890</v>
      </c>
      <c r="F72" s="55">
        <f t="shared" si="15"/>
        <v>10890</v>
      </c>
      <c r="G72" s="55">
        <v>10890</v>
      </c>
      <c r="H72" s="56">
        <v>10801.89</v>
      </c>
      <c r="I72" s="56">
        <v>99.190909090909088</v>
      </c>
      <c r="J72" s="56">
        <v>88.110000000000582</v>
      </c>
    </row>
    <row r="73" spans="1:11" ht="47.25" x14ac:dyDescent="0.25">
      <c r="A73" s="59" t="s">
        <v>86</v>
      </c>
      <c r="B73" s="52" t="s">
        <v>15</v>
      </c>
      <c r="C73" s="53" t="s">
        <v>87</v>
      </c>
      <c r="D73" s="54">
        <v>125351.2</v>
      </c>
      <c r="E73" s="55">
        <f t="shared" si="15"/>
        <v>125351.2</v>
      </c>
      <c r="F73" s="55">
        <f t="shared" si="15"/>
        <v>125351.2</v>
      </c>
      <c r="G73" s="55">
        <v>125351.2</v>
      </c>
      <c r="H73" s="56">
        <v>85358.148899999986</v>
      </c>
      <c r="I73" s="56">
        <v>68.095198849312965</v>
      </c>
      <c r="J73" s="56">
        <v>39993.051100000012</v>
      </c>
    </row>
    <row r="74" spans="1:11" ht="31.5" x14ac:dyDescent="0.25">
      <c r="A74" s="59" t="s">
        <v>88</v>
      </c>
      <c r="B74" s="52" t="s">
        <v>15</v>
      </c>
      <c r="C74" s="53" t="s">
        <v>89</v>
      </c>
      <c r="D74" s="54">
        <v>15000</v>
      </c>
      <c r="E74" s="55">
        <f t="shared" si="15"/>
        <v>15000</v>
      </c>
      <c r="F74" s="55">
        <f t="shared" si="15"/>
        <v>15000</v>
      </c>
      <c r="G74" s="55">
        <v>15000</v>
      </c>
      <c r="H74" s="56">
        <v>0</v>
      </c>
      <c r="I74" s="56">
        <v>0</v>
      </c>
      <c r="J74" s="56">
        <v>15000</v>
      </c>
    </row>
    <row r="75" spans="1:11" ht="63" x14ac:dyDescent="0.25">
      <c r="A75" s="59" t="s">
        <v>90</v>
      </c>
      <c r="B75" s="52" t="s">
        <v>15</v>
      </c>
      <c r="C75" s="53" t="s">
        <v>91</v>
      </c>
      <c r="D75" s="54">
        <v>14382.2</v>
      </c>
      <c r="E75" s="55">
        <f t="shared" si="15"/>
        <v>14382.2</v>
      </c>
      <c r="F75" s="58">
        <f>E75-13162</f>
        <v>1220.2000000000007</v>
      </c>
      <c r="G75" s="55">
        <v>1220.2000000000007</v>
      </c>
      <c r="H75" s="56">
        <v>1220.2</v>
      </c>
      <c r="I75" s="56">
        <v>99.999999999999943</v>
      </c>
      <c r="J75" s="56">
        <v>0</v>
      </c>
    </row>
    <row r="76" spans="1:11" ht="110.25" x14ac:dyDescent="0.25">
      <c r="A76" s="59" t="s">
        <v>92</v>
      </c>
      <c r="B76" s="52" t="s">
        <v>15</v>
      </c>
      <c r="C76" s="53" t="s">
        <v>93</v>
      </c>
      <c r="D76" s="54"/>
      <c r="E76" s="55"/>
      <c r="F76" s="58">
        <v>12281.5</v>
      </c>
      <c r="G76" s="55">
        <v>12281.5</v>
      </c>
      <c r="H76" s="56">
        <v>13.30744</v>
      </c>
      <c r="I76" s="56"/>
      <c r="J76" s="56">
        <v>12268.19256</v>
      </c>
    </row>
    <row r="77" spans="1:11" ht="47.25" x14ac:dyDescent="0.25">
      <c r="A77" s="59" t="s">
        <v>94</v>
      </c>
      <c r="B77" s="52" t="s">
        <v>15</v>
      </c>
      <c r="C77" s="53" t="s">
        <v>95</v>
      </c>
      <c r="D77" s="54">
        <v>612.1</v>
      </c>
      <c r="E77" s="55">
        <f t="shared" si="15"/>
        <v>612.1</v>
      </c>
      <c r="F77" s="58">
        <f>E77+880.5</f>
        <v>1492.6</v>
      </c>
      <c r="G77" s="55">
        <v>1492.6</v>
      </c>
      <c r="H77" s="56">
        <v>651.10868999999991</v>
      </c>
      <c r="I77" s="56">
        <v>43.62245008709634</v>
      </c>
      <c r="J77" s="56">
        <v>841.49131</v>
      </c>
    </row>
    <row r="78" spans="1:11" ht="47.25" x14ac:dyDescent="0.25">
      <c r="A78" s="59" t="s">
        <v>96</v>
      </c>
      <c r="B78" s="52" t="s">
        <v>15</v>
      </c>
      <c r="C78" s="53" t="s">
        <v>97</v>
      </c>
      <c r="D78" s="54">
        <v>20000</v>
      </c>
      <c r="E78" s="55">
        <f t="shared" si="15"/>
        <v>20000</v>
      </c>
      <c r="F78" s="55">
        <f t="shared" si="15"/>
        <v>20000</v>
      </c>
      <c r="G78" s="55">
        <v>20000</v>
      </c>
      <c r="H78" s="56">
        <v>0</v>
      </c>
      <c r="I78" s="56">
        <v>0</v>
      </c>
      <c r="J78" s="56">
        <v>20000</v>
      </c>
    </row>
    <row r="79" spans="1:11" ht="31.5" x14ac:dyDescent="0.25">
      <c r="A79" s="57" t="s">
        <v>98</v>
      </c>
      <c r="B79" s="52"/>
      <c r="C79" s="53"/>
      <c r="D79" s="54"/>
      <c r="E79" s="55">
        <f t="shared" si="15"/>
        <v>0</v>
      </c>
      <c r="F79" s="55">
        <f t="shared" si="15"/>
        <v>0</v>
      </c>
      <c r="G79" s="55">
        <v>0</v>
      </c>
      <c r="H79" s="56"/>
      <c r="I79" s="56"/>
      <c r="J79" s="56">
        <v>0</v>
      </c>
    </row>
    <row r="80" spans="1:11" x14ac:dyDescent="0.25">
      <c r="A80" s="40" t="s">
        <v>14</v>
      </c>
      <c r="B80" s="52" t="s">
        <v>15</v>
      </c>
      <c r="C80" s="65" t="s">
        <v>99</v>
      </c>
      <c r="D80" s="54">
        <v>22500</v>
      </c>
      <c r="E80" s="55">
        <f t="shared" si="15"/>
        <v>22500</v>
      </c>
      <c r="F80" s="55">
        <f t="shared" si="15"/>
        <v>22500</v>
      </c>
      <c r="G80" s="55">
        <v>22500</v>
      </c>
      <c r="H80" s="56">
        <v>22500</v>
      </c>
      <c r="I80" s="56">
        <v>100</v>
      </c>
      <c r="J80" s="56">
        <v>0</v>
      </c>
    </row>
    <row r="81" spans="1:10" x14ac:dyDescent="0.25">
      <c r="A81" s="40" t="s">
        <v>16</v>
      </c>
      <c r="B81" s="52" t="s">
        <v>17</v>
      </c>
      <c r="C81" s="65" t="s">
        <v>99</v>
      </c>
      <c r="D81" s="54">
        <v>67500</v>
      </c>
      <c r="E81" s="55">
        <f t="shared" si="15"/>
        <v>67500</v>
      </c>
      <c r="F81" s="55">
        <f t="shared" si="15"/>
        <v>67500</v>
      </c>
      <c r="G81" s="55">
        <v>67500</v>
      </c>
      <c r="H81" s="56">
        <v>67500</v>
      </c>
      <c r="I81" s="56">
        <v>100</v>
      </c>
      <c r="J81" s="56">
        <v>0</v>
      </c>
    </row>
    <row r="82" spans="1:10" ht="61.5" customHeight="1" x14ac:dyDescent="0.25">
      <c r="A82" s="57" t="s">
        <v>100</v>
      </c>
      <c r="B82" s="52"/>
      <c r="C82" s="53"/>
      <c r="D82" s="54"/>
      <c r="E82" s="55">
        <f t="shared" si="15"/>
        <v>0</v>
      </c>
      <c r="F82" s="55">
        <f t="shared" si="15"/>
        <v>0</v>
      </c>
      <c r="G82" s="55">
        <v>0</v>
      </c>
      <c r="H82" s="56"/>
      <c r="I82" s="56"/>
      <c r="J82" s="56">
        <v>0</v>
      </c>
    </row>
    <row r="83" spans="1:10" ht="16.5" customHeight="1" x14ac:dyDescent="0.25">
      <c r="A83" s="40" t="s">
        <v>14</v>
      </c>
      <c r="B83" s="52" t="s">
        <v>15</v>
      </c>
      <c r="C83" s="65" t="s">
        <v>101</v>
      </c>
      <c r="D83" s="54">
        <v>17500</v>
      </c>
      <c r="E83" s="55">
        <f t="shared" si="15"/>
        <v>17500</v>
      </c>
      <c r="F83" s="55">
        <f t="shared" si="15"/>
        <v>17500</v>
      </c>
      <c r="G83" s="55">
        <v>17500</v>
      </c>
      <c r="H83" s="56">
        <v>0</v>
      </c>
      <c r="I83" s="56">
        <v>0</v>
      </c>
      <c r="J83" s="56">
        <v>17500</v>
      </c>
    </row>
    <row r="84" spans="1:10" ht="16.5" customHeight="1" x14ac:dyDescent="0.25">
      <c r="A84" s="40" t="s">
        <v>16</v>
      </c>
      <c r="B84" s="52" t="s">
        <v>17</v>
      </c>
      <c r="C84" s="65" t="s">
        <v>101</v>
      </c>
      <c r="D84" s="54">
        <v>52500</v>
      </c>
      <c r="E84" s="55">
        <f t="shared" si="15"/>
        <v>52500</v>
      </c>
      <c r="F84" s="55">
        <f t="shared" si="15"/>
        <v>52500</v>
      </c>
      <c r="G84" s="55">
        <v>52500</v>
      </c>
      <c r="H84" s="56">
        <v>0</v>
      </c>
      <c r="I84" s="56">
        <v>0</v>
      </c>
      <c r="J84" s="56">
        <v>52500</v>
      </c>
    </row>
    <row r="85" spans="1:10" ht="63" x14ac:dyDescent="0.25">
      <c r="A85" s="57" t="s">
        <v>102</v>
      </c>
      <c r="B85" s="52"/>
      <c r="C85" s="53"/>
      <c r="D85" s="54"/>
      <c r="E85" s="55"/>
      <c r="F85" s="55"/>
      <c r="G85" s="55"/>
      <c r="H85" s="56"/>
      <c r="I85" s="56"/>
      <c r="J85" s="56">
        <v>0</v>
      </c>
    </row>
    <row r="86" spans="1:10" ht="15.75" customHeight="1" x14ac:dyDescent="0.25">
      <c r="A86" s="40" t="s">
        <v>14</v>
      </c>
      <c r="B86" s="52" t="s">
        <v>15</v>
      </c>
      <c r="C86" s="65" t="s">
        <v>103</v>
      </c>
      <c r="D86" s="54">
        <v>1050</v>
      </c>
      <c r="E86" s="66">
        <f>D86+36826.08695</f>
        <v>37876.086949999997</v>
      </c>
      <c r="F86" s="55">
        <v>37876.1</v>
      </c>
      <c r="G86" s="55">
        <v>37876.1</v>
      </c>
      <c r="H86" s="56">
        <v>37677.435310000001</v>
      </c>
      <c r="I86" s="56">
        <v>99.475487999028417</v>
      </c>
      <c r="J86" s="56">
        <v>198.66468999999779</v>
      </c>
    </row>
    <row r="87" spans="1:10" x14ac:dyDescent="0.25">
      <c r="A87" s="40" t="s">
        <v>16</v>
      </c>
      <c r="B87" s="52" t="s">
        <v>17</v>
      </c>
      <c r="C87" s="65" t="s">
        <v>103</v>
      </c>
      <c r="D87" s="54">
        <v>19950</v>
      </c>
      <c r="E87" s="55">
        <f t="shared" ref="E87:F94" si="16">D87</f>
        <v>19950</v>
      </c>
      <c r="F87" s="55">
        <f t="shared" si="16"/>
        <v>19950</v>
      </c>
      <c r="G87" s="55">
        <v>19950</v>
      </c>
      <c r="H87" s="56">
        <v>19845.366690000003</v>
      </c>
      <c r="I87" s="56">
        <v>99.47552225563912</v>
      </c>
      <c r="J87" s="56">
        <v>104.63330999999744</v>
      </c>
    </row>
    <row r="88" spans="1:10" ht="31.5" x14ac:dyDescent="0.25">
      <c r="A88" s="57" t="s">
        <v>104</v>
      </c>
      <c r="B88" s="52"/>
      <c r="D88" s="54"/>
      <c r="E88" s="55">
        <f t="shared" si="16"/>
        <v>0</v>
      </c>
      <c r="F88" s="55">
        <f t="shared" si="16"/>
        <v>0</v>
      </c>
      <c r="G88" s="55">
        <v>0</v>
      </c>
      <c r="H88" s="56"/>
      <c r="I88" s="56"/>
      <c r="J88" s="56">
        <v>0</v>
      </c>
    </row>
    <row r="89" spans="1:10" x14ac:dyDescent="0.25">
      <c r="A89" s="40" t="s">
        <v>14</v>
      </c>
      <c r="B89" s="52" t="s">
        <v>15</v>
      </c>
      <c r="C89" s="67" t="s">
        <v>105</v>
      </c>
      <c r="D89" s="54">
        <v>218.1</v>
      </c>
      <c r="E89" s="66">
        <f>D89+7648.73478</f>
        <v>7866.8347800000001</v>
      </c>
      <c r="F89" s="55">
        <v>7866.8</v>
      </c>
      <c r="G89" s="55">
        <v>7866.8</v>
      </c>
      <c r="H89" s="56">
        <v>4961.8424999999997</v>
      </c>
      <c r="I89" s="56">
        <v>63.073200030507948</v>
      </c>
      <c r="J89" s="56">
        <v>2904.9575000000004</v>
      </c>
    </row>
    <row r="90" spans="1:10" x14ac:dyDescent="0.25">
      <c r="A90" s="40" t="s">
        <v>16</v>
      </c>
      <c r="B90" s="52" t="s">
        <v>17</v>
      </c>
      <c r="C90" s="67" t="s">
        <v>105</v>
      </c>
      <c r="D90" s="54">
        <v>4143.6000000000004</v>
      </c>
      <c r="E90" s="55">
        <f t="shared" si="16"/>
        <v>4143.6000000000004</v>
      </c>
      <c r="F90" s="55">
        <f t="shared" si="16"/>
        <v>4143.6000000000004</v>
      </c>
      <c r="G90" s="55">
        <v>4143.6000000000004</v>
      </c>
      <c r="H90" s="56">
        <v>2613.4895799999999</v>
      </c>
      <c r="I90" s="56">
        <v>63.072921614055403</v>
      </c>
      <c r="J90" s="56">
        <v>1530.1104200000004</v>
      </c>
    </row>
    <row r="91" spans="1:10" ht="63" x14ac:dyDescent="0.25">
      <c r="A91" s="59" t="s">
        <v>106</v>
      </c>
      <c r="B91" s="52" t="s">
        <v>15</v>
      </c>
      <c r="C91" s="53" t="s">
        <v>107</v>
      </c>
      <c r="D91" s="54"/>
      <c r="E91" s="55"/>
      <c r="F91" s="58">
        <v>8272.2999999999993</v>
      </c>
      <c r="G91" s="55">
        <v>8272.2999999999993</v>
      </c>
      <c r="H91" s="56">
        <v>2104.3628599999997</v>
      </c>
      <c r="I91" s="56">
        <v>25.438667117972024</v>
      </c>
      <c r="J91" s="56">
        <v>6167.93714</v>
      </c>
    </row>
    <row r="92" spans="1:10" ht="47.25" x14ac:dyDescent="0.25">
      <c r="A92" s="57" t="s">
        <v>108</v>
      </c>
      <c r="B92" s="52"/>
      <c r="C92" s="53"/>
      <c r="D92" s="54"/>
      <c r="E92" s="55">
        <f t="shared" si="16"/>
        <v>0</v>
      </c>
      <c r="F92" s="55">
        <f t="shared" si="16"/>
        <v>0</v>
      </c>
      <c r="G92" s="55">
        <v>0</v>
      </c>
      <c r="H92" s="56"/>
      <c r="I92" s="56"/>
      <c r="J92" s="56">
        <v>0</v>
      </c>
    </row>
    <row r="93" spans="1:10" x14ac:dyDescent="0.25">
      <c r="A93" s="40" t="s">
        <v>14</v>
      </c>
      <c r="B93" s="52" t="s">
        <v>15</v>
      </c>
      <c r="C93" s="67" t="s">
        <v>109</v>
      </c>
      <c r="D93" s="54">
        <v>157.9</v>
      </c>
      <c r="E93" s="66">
        <f>D93+5537.75217</f>
        <v>5695.6521699999994</v>
      </c>
      <c r="F93" s="55">
        <v>5695.7</v>
      </c>
      <c r="G93" s="55">
        <v>5695.7</v>
      </c>
      <c r="H93" s="56">
        <v>4146.3983099999996</v>
      </c>
      <c r="I93" s="56">
        <v>72.798748354021441</v>
      </c>
      <c r="J93" s="56">
        <v>1549.3016900000002</v>
      </c>
    </row>
    <row r="94" spans="1:10" x14ac:dyDescent="0.25">
      <c r="A94" s="40" t="s">
        <v>16</v>
      </c>
      <c r="B94" s="52" t="s">
        <v>17</v>
      </c>
      <c r="C94" s="67" t="s">
        <v>109</v>
      </c>
      <c r="D94" s="54">
        <v>3000</v>
      </c>
      <c r="E94" s="55">
        <f t="shared" si="16"/>
        <v>3000</v>
      </c>
      <c r="F94" s="55">
        <f t="shared" si="16"/>
        <v>3000</v>
      </c>
      <c r="G94" s="55">
        <v>3000</v>
      </c>
      <c r="H94" s="56">
        <v>2183.9807900000001</v>
      </c>
      <c r="I94" s="56">
        <v>72.799359666666675</v>
      </c>
      <c r="J94" s="56">
        <v>816.01920999999993</v>
      </c>
    </row>
    <row r="95" spans="1:10" s="48" customFormat="1" ht="31.5" hidden="1" x14ac:dyDescent="0.25">
      <c r="A95" s="45" t="s">
        <v>110</v>
      </c>
      <c r="B95" s="49"/>
      <c r="C95" s="68"/>
      <c r="D95" s="47"/>
      <c r="E95" s="47"/>
      <c r="F95" s="47"/>
      <c r="G95" s="47"/>
      <c r="H95" s="47"/>
      <c r="I95" s="47"/>
      <c r="J95" s="47">
        <v>0</v>
      </c>
    </row>
    <row r="96" spans="1:10" s="48" customFormat="1" hidden="1" x14ac:dyDescent="0.25">
      <c r="A96" s="40" t="s">
        <v>14</v>
      </c>
      <c r="B96" s="49"/>
      <c r="C96" s="69"/>
      <c r="D96" s="36"/>
      <c r="E96" s="36"/>
      <c r="F96" s="36"/>
      <c r="G96" s="36"/>
      <c r="H96" s="36"/>
      <c r="I96" s="36"/>
      <c r="J96" s="36">
        <v>0</v>
      </c>
    </row>
    <row r="97" spans="1:11" ht="77.25" hidden="1" x14ac:dyDescent="0.25">
      <c r="A97" s="57" t="s">
        <v>111</v>
      </c>
      <c r="B97" s="52"/>
      <c r="C97" s="70"/>
      <c r="D97" s="54"/>
      <c r="E97" s="55"/>
      <c r="F97" s="55"/>
      <c r="G97" s="55"/>
      <c r="H97" s="56"/>
      <c r="I97" s="56"/>
      <c r="J97" s="56">
        <v>0</v>
      </c>
    </row>
    <row r="98" spans="1:11" ht="94.5" hidden="1" x14ac:dyDescent="0.25">
      <c r="A98" s="71" t="s">
        <v>112</v>
      </c>
      <c r="B98" s="52"/>
      <c r="C98" s="70"/>
      <c r="D98" s="54"/>
      <c r="E98" s="55"/>
      <c r="F98" s="55"/>
      <c r="G98" s="55"/>
      <c r="H98" s="56"/>
      <c r="I98" s="56"/>
      <c r="J98" s="56">
        <v>0</v>
      </c>
    </row>
    <row r="99" spans="1:11" s="48" customFormat="1" ht="31.5" x14ac:dyDescent="0.25">
      <c r="A99" s="45" t="s">
        <v>207</v>
      </c>
      <c r="B99" s="52" t="s">
        <v>21</v>
      </c>
      <c r="C99" s="68">
        <f>SUM(C102:C115)</f>
        <v>0</v>
      </c>
      <c r="D99" s="47">
        <f>D100+D101</f>
        <v>1032310.7</v>
      </c>
      <c r="E99" s="47">
        <f t="shared" ref="E99:F99" si="17">E100+E101</f>
        <v>1032310.7</v>
      </c>
      <c r="F99" s="47">
        <f t="shared" si="17"/>
        <v>1036506.1</v>
      </c>
      <c r="G99" s="47">
        <v>1127550.6000000001</v>
      </c>
      <c r="H99" s="47">
        <v>512652.82339000003</v>
      </c>
      <c r="I99" s="47">
        <v>45.466059207453753</v>
      </c>
      <c r="J99" s="47">
        <v>614897.77661000006</v>
      </c>
    </row>
    <row r="100" spans="1:11" s="48" customFormat="1" x14ac:dyDescent="0.25">
      <c r="A100" s="40" t="s">
        <v>14</v>
      </c>
      <c r="B100" s="49" t="s">
        <v>15</v>
      </c>
      <c r="C100" s="68"/>
      <c r="D100" s="36">
        <f t="shared" ref="D100:F100" si="18">SUMIF($B$102:$B$115,"=01",D102:D115)</f>
        <v>903562.6</v>
      </c>
      <c r="E100" s="36">
        <f t="shared" si="18"/>
        <v>903562.6</v>
      </c>
      <c r="F100" s="36">
        <f t="shared" si="18"/>
        <v>907758</v>
      </c>
      <c r="G100" s="36">
        <v>907758</v>
      </c>
      <c r="H100" s="36">
        <v>319883.37444000004</v>
      </c>
      <c r="I100" s="36">
        <v>35.238838373222826</v>
      </c>
      <c r="J100" s="36">
        <v>587874.62555999996</v>
      </c>
    </row>
    <row r="101" spans="1:11" s="48" customFormat="1" x14ac:dyDescent="0.25">
      <c r="A101" s="40" t="s">
        <v>16</v>
      </c>
      <c r="B101" s="49" t="s">
        <v>17</v>
      </c>
      <c r="C101" s="68"/>
      <c r="D101" s="36">
        <f t="shared" ref="D101:F101" si="19">SUMIF($B$102:$B$115,"=02",D102:D115)</f>
        <v>128748.1</v>
      </c>
      <c r="E101" s="36">
        <f t="shared" si="19"/>
        <v>128748.1</v>
      </c>
      <c r="F101" s="36">
        <f t="shared" si="19"/>
        <v>128748.1</v>
      </c>
      <c r="G101" s="36">
        <v>219792.6</v>
      </c>
      <c r="H101" s="36">
        <v>192769.44894999999</v>
      </c>
      <c r="I101" s="36">
        <v>87.705158840652501</v>
      </c>
      <c r="J101" s="36">
        <v>27023.151050000015</v>
      </c>
    </row>
    <row r="102" spans="1:11" ht="31.5" x14ac:dyDescent="0.25">
      <c r="A102" s="72" t="s">
        <v>113</v>
      </c>
      <c r="B102" s="61" t="s">
        <v>15</v>
      </c>
      <c r="C102" s="73" t="s">
        <v>114</v>
      </c>
      <c r="D102" s="54">
        <v>23782.799999999999</v>
      </c>
      <c r="E102" s="55">
        <f t="shared" ref="E102:F115" si="20">D102</f>
        <v>23782.799999999999</v>
      </c>
      <c r="F102" s="55">
        <f t="shared" si="20"/>
        <v>23782.799999999999</v>
      </c>
      <c r="G102" s="55">
        <v>23782.799999999999</v>
      </c>
      <c r="H102" s="56">
        <v>11706.329679999997</v>
      </c>
      <c r="I102" s="56">
        <v>49.221831239383071</v>
      </c>
      <c r="J102" s="56">
        <v>12076.470320000002</v>
      </c>
    </row>
    <row r="103" spans="1:11" ht="69.75" customHeight="1" x14ac:dyDescent="0.25">
      <c r="A103" s="72" t="s">
        <v>115</v>
      </c>
      <c r="B103" s="61" t="s">
        <v>15</v>
      </c>
      <c r="C103" s="73" t="s">
        <v>116</v>
      </c>
      <c r="D103" s="54"/>
      <c r="E103" s="55"/>
      <c r="F103" s="58">
        <v>4195.3999999999996</v>
      </c>
      <c r="G103" s="55">
        <v>4195.3999999999996</v>
      </c>
      <c r="H103" s="56"/>
      <c r="I103" s="56">
        <v>0</v>
      </c>
      <c r="J103" s="56">
        <v>4195.3999999999996</v>
      </c>
    </row>
    <row r="104" spans="1:11" ht="148.5" customHeight="1" x14ac:dyDescent="0.25">
      <c r="A104" s="59" t="s">
        <v>117</v>
      </c>
      <c r="B104" s="52" t="s">
        <v>15</v>
      </c>
      <c r="C104" s="70" t="s">
        <v>118</v>
      </c>
      <c r="D104" s="54">
        <v>23241.200000000001</v>
      </c>
      <c r="E104" s="55">
        <f t="shared" si="20"/>
        <v>23241.200000000001</v>
      </c>
      <c r="F104" s="55">
        <f t="shared" si="20"/>
        <v>23241.200000000001</v>
      </c>
      <c r="G104" s="55">
        <v>23241.200000000001</v>
      </c>
      <c r="H104" s="56">
        <v>2187.1574799999999</v>
      </c>
      <c r="I104" s="56">
        <v>9.4106908421251916</v>
      </c>
      <c r="J104" s="56">
        <v>21054.042520000003</v>
      </c>
      <c r="K104" s="74"/>
    </row>
    <row r="105" spans="1:11" ht="126" x14ac:dyDescent="0.25">
      <c r="A105" s="75" t="s">
        <v>119</v>
      </c>
      <c r="B105" s="76" t="s">
        <v>15</v>
      </c>
      <c r="C105" s="70" t="s">
        <v>120</v>
      </c>
      <c r="D105" s="54">
        <v>571303.30000000005</v>
      </c>
      <c r="E105" s="55">
        <f t="shared" si="20"/>
        <v>571303.30000000005</v>
      </c>
      <c r="F105" s="55">
        <f t="shared" si="20"/>
        <v>571303.30000000005</v>
      </c>
      <c r="G105" s="55">
        <v>536606.20000000007</v>
      </c>
      <c r="H105" s="56">
        <v>101155.6643</v>
      </c>
      <c r="I105" s="56">
        <v>18.85100550459536</v>
      </c>
      <c r="J105" s="56">
        <v>435450.53570000007</v>
      </c>
      <c r="K105" s="74"/>
    </row>
    <row r="106" spans="1:11" ht="51.75" customHeight="1" x14ac:dyDescent="0.25">
      <c r="A106" s="72" t="s">
        <v>121</v>
      </c>
      <c r="B106" s="52" t="s">
        <v>15</v>
      </c>
      <c r="C106" s="73" t="s">
        <v>122</v>
      </c>
      <c r="D106" s="54">
        <v>82685.7</v>
      </c>
      <c r="E106" s="55">
        <f t="shared" si="20"/>
        <v>82685.7</v>
      </c>
      <c r="F106" s="55">
        <f t="shared" si="20"/>
        <v>82685.7</v>
      </c>
      <c r="G106" s="55">
        <v>82685.7</v>
      </c>
      <c r="H106" s="56">
        <v>61385.103049999998</v>
      </c>
      <c r="I106" s="56">
        <v>74.239080094865244</v>
      </c>
      <c r="J106" s="56">
        <v>21300.596949999999</v>
      </c>
    </row>
    <row r="107" spans="1:11" ht="115.5" customHeight="1" x14ac:dyDescent="0.25">
      <c r="A107" s="72" t="s">
        <v>123</v>
      </c>
      <c r="B107" s="61" t="s">
        <v>15</v>
      </c>
      <c r="C107" s="73" t="s">
        <v>124</v>
      </c>
      <c r="D107" s="54">
        <v>33057.199999999997</v>
      </c>
      <c r="E107" s="55">
        <f t="shared" si="20"/>
        <v>33057.199999999997</v>
      </c>
      <c r="F107" s="55">
        <f t="shared" si="20"/>
        <v>33057.199999999997</v>
      </c>
      <c r="G107" s="55">
        <v>33057.199999999997</v>
      </c>
      <c r="H107" s="56">
        <v>33057.199999999997</v>
      </c>
      <c r="I107" s="56">
        <v>100</v>
      </c>
      <c r="J107" s="56">
        <v>0</v>
      </c>
    </row>
    <row r="108" spans="1:11" ht="47.25" x14ac:dyDescent="0.25">
      <c r="A108" s="72" t="s">
        <v>125</v>
      </c>
      <c r="B108" s="52" t="s">
        <v>15</v>
      </c>
      <c r="C108" s="73" t="s">
        <v>126</v>
      </c>
      <c r="D108" s="54">
        <v>35159</v>
      </c>
      <c r="E108" s="55">
        <f t="shared" si="20"/>
        <v>35159</v>
      </c>
      <c r="F108" s="55">
        <f t="shared" si="20"/>
        <v>35159</v>
      </c>
      <c r="G108" s="55">
        <v>48500</v>
      </c>
      <c r="H108" s="56">
        <v>45560.261960000003</v>
      </c>
      <c r="I108" s="56">
        <v>93.938684453608261</v>
      </c>
      <c r="J108" s="56">
        <v>2939.7380399999965</v>
      </c>
    </row>
    <row r="109" spans="1:11" ht="63" x14ac:dyDescent="0.25">
      <c r="A109" s="51" t="s">
        <v>127</v>
      </c>
      <c r="B109" s="52" t="s">
        <v>15</v>
      </c>
      <c r="C109" s="73" t="s">
        <v>128</v>
      </c>
      <c r="D109" s="54">
        <v>101838</v>
      </c>
      <c r="E109" s="55">
        <f t="shared" si="20"/>
        <v>101838</v>
      </c>
      <c r="F109" s="55">
        <f t="shared" si="20"/>
        <v>101838</v>
      </c>
      <c r="G109" s="55">
        <v>101838</v>
      </c>
      <c r="H109" s="56">
        <v>18651.062429999998</v>
      </c>
      <c r="I109" s="56">
        <v>18.314442968243679</v>
      </c>
      <c r="J109" s="56">
        <v>83186.937570000009</v>
      </c>
    </row>
    <row r="110" spans="1:11" ht="31.5" x14ac:dyDescent="0.25">
      <c r="A110" s="72" t="s">
        <v>129</v>
      </c>
      <c r="B110" s="52" t="s">
        <v>21</v>
      </c>
      <c r="C110" s="73" t="s">
        <v>130</v>
      </c>
      <c r="D110" s="54"/>
      <c r="E110" s="55">
        <f t="shared" si="20"/>
        <v>0</v>
      </c>
      <c r="F110" s="55">
        <f t="shared" si="20"/>
        <v>0</v>
      </c>
      <c r="G110" s="55">
        <v>0</v>
      </c>
      <c r="H110" s="56"/>
      <c r="I110" s="56"/>
      <c r="J110" s="56">
        <v>0</v>
      </c>
    </row>
    <row r="111" spans="1:11" x14ac:dyDescent="0.25">
      <c r="A111" s="77" t="s">
        <v>14</v>
      </c>
      <c r="B111" s="52" t="s">
        <v>15</v>
      </c>
      <c r="C111" s="73" t="s">
        <v>130</v>
      </c>
      <c r="D111" s="54">
        <v>24749.1</v>
      </c>
      <c r="E111" s="55">
        <f t="shared" si="20"/>
        <v>24749.1</v>
      </c>
      <c r="F111" s="55">
        <f t="shared" si="20"/>
        <v>24749.1</v>
      </c>
      <c r="G111" s="55">
        <v>46105.2</v>
      </c>
      <c r="H111" s="56">
        <v>42930.2327</v>
      </c>
      <c r="I111" s="56">
        <v>93.113645966181693</v>
      </c>
      <c r="J111" s="56">
        <v>3174.9672999999966</v>
      </c>
    </row>
    <row r="112" spans="1:11" x14ac:dyDescent="0.25">
      <c r="A112" s="77" t="s">
        <v>16</v>
      </c>
      <c r="B112" s="52" t="s">
        <v>17</v>
      </c>
      <c r="C112" s="73" t="s">
        <v>130</v>
      </c>
      <c r="D112" s="54">
        <v>105509.1</v>
      </c>
      <c r="E112" s="55">
        <f t="shared" si="20"/>
        <v>105509.1</v>
      </c>
      <c r="F112" s="55">
        <f t="shared" si="20"/>
        <v>105509.1</v>
      </c>
      <c r="G112" s="55">
        <v>196553.60000000001</v>
      </c>
      <c r="H112" s="56">
        <v>183018.36041999998</v>
      </c>
      <c r="I112" s="56">
        <v>93.113715759975889</v>
      </c>
      <c r="J112" s="56">
        <v>13535.239580000023</v>
      </c>
    </row>
    <row r="113" spans="1:11" ht="47.25" x14ac:dyDescent="0.25">
      <c r="A113" s="78" t="s">
        <v>131</v>
      </c>
      <c r="B113" s="52" t="s">
        <v>21</v>
      </c>
      <c r="C113" s="73" t="s">
        <v>132</v>
      </c>
      <c r="D113" s="54"/>
      <c r="E113" s="55">
        <f t="shared" si="20"/>
        <v>0</v>
      </c>
      <c r="F113" s="55">
        <f t="shared" si="20"/>
        <v>0</v>
      </c>
      <c r="G113" s="55">
        <v>0</v>
      </c>
      <c r="H113" s="56"/>
      <c r="I113" s="56"/>
      <c r="J113" s="56">
        <v>0</v>
      </c>
    </row>
    <row r="114" spans="1:11" ht="15.75" customHeight="1" x14ac:dyDescent="0.25">
      <c r="A114" s="77" t="s">
        <v>14</v>
      </c>
      <c r="B114" s="52" t="s">
        <v>15</v>
      </c>
      <c r="C114" s="73" t="s">
        <v>132</v>
      </c>
      <c r="D114" s="54">
        <v>7746.3</v>
      </c>
      <c r="E114" s="55">
        <f t="shared" si="20"/>
        <v>7746.3</v>
      </c>
      <c r="F114" s="55">
        <f t="shared" si="20"/>
        <v>7746.3</v>
      </c>
      <c r="G114" s="55">
        <v>7746.3</v>
      </c>
      <c r="H114" s="56">
        <v>3250.3628399999998</v>
      </c>
      <c r="I114" s="56">
        <v>41.960198288215018</v>
      </c>
      <c r="J114" s="56">
        <v>4495.9371600000004</v>
      </c>
      <c r="K114" s="79"/>
    </row>
    <row r="115" spans="1:11" x14ac:dyDescent="0.25">
      <c r="A115" s="77" t="s">
        <v>16</v>
      </c>
      <c r="B115" s="52" t="s">
        <v>17</v>
      </c>
      <c r="C115" s="73" t="s">
        <v>132</v>
      </c>
      <c r="D115" s="54">
        <v>23239</v>
      </c>
      <c r="E115" s="55">
        <f t="shared" si="20"/>
        <v>23239</v>
      </c>
      <c r="F115" s="55">
        <f t="shared" si="20"/>
        <v>23239</v>
      </c>
      <c r="G115" s="55">
        <v>23239</v>
      </c>
      <c r="H115" s="56">
        <v>9751.0885300000009</v>
      </c>
      <c r="I115" s="56">
        <v>41.960017771849053</v>
      </c>
      <c r="J115" s="56">
        <v>13487.911469999999</v>
      </c>
      <c r="K115" s="79"/>
    </row>
    <row r="116" spans="1:11" s="48" customFormat="1" x14ac:dyDescent="0.25">
      <c r="A116" s="45" t="s">
        <v>206</v>
      </c>
      <c r="B116" s="49" t="s">
        <v>15</v>
      </c>
      <c r="C116" s="68">
        <f>SUM(C118:C124)</f>
        <v>0</v>
      </c>
      <c r="D116" s="47">
        <f>D117</f>
        <v>898137.9</v>
      </c>
      <c r="E116" s="47">
        <f t="shared" ref="E116:F116" si="21">E117</f>
        <v>848125.32609999995</v>
      </c>
      <c r="F116" s="47">
        <f t="shared" si="21"/>
        <v>848125.3</v>
      </c>
      <c r="G116" s="47">
        <v>848125.3</v>
      </c>
      <c r="H116" s="47">
        <v>786397.99210999999</v>
      </c>
      <c r="I116" s="47">
        <v>92.721911739928046</v>
      </c>
      <c r="J116" s="47">
        <v>61727.307890000055</v>
      </c>
    </row>
    <row r="117" spans="1:11" s="48" customFormat="1" x14ac:dyDescent="0.25">
      <c r="A117" s="40" t="s">
        <v>14</v>
      </c>
      <c r="B117" s="49" t="s">
        <v>15</v>
      </c>
      <c r="C117" s="69"/>
      <c r="D117" s="36">
        <f t="shared" ref="D117:F117" si="22">SUMIF($B$118:$B$124,"=01",D118:D124)</f>
        <v>898137.9</v>
      </c>
      <c r="E117" s="36">
        <f t="shared" si="22"/>
        <v>848125.32609999995</v>
      </c>
      <c r="F117" s="36">
        <f t="shared" si="22"/>
        <v>848125.3</v>
      </c>
      <c r="G117" s="36">
        <v>848125.3</v>
      </c>
      <c r="H117" s="36">
        <v>786397.99210999999</v>
      </c>
      <c r="I117" s="36">
        <v>92.721911739928046</v>
      </c>
      <c r="J117" s="36">
        <v>61727.307890000055</v>
      </c>
    </row>
    <row r="118" spans="1:11" ht="63" x14ac:dyDescent="0.25">
      <c r="A118" s="80" t="s">
        <v>133</v>
      </c>
      <c r="B118" s="81" t="s">
        <v>15</v>
      </c>
      <c r="C118" s="82" t="s">
        <v>134</v>
      </c>
      <c r="D118" s="54">
        <v>299771.7</v>
      </c>
      <c r="E118" s="55">
        <f t="shared" ref="E118:F124" si="23">D118</f>
        <v>299771.7</v>
      </c>
      <c r="F118" s="55">
        <f t="shared" si="23"/>
        <v>299771.7</v>
      </c>
      <c r="G118" s="55">
        <v>299771.7</v>
      </c>
      <c r="H118" s="56">
        <v>299681.68572000001</v>
      </c>
      <c r="I118" s="56">
        <v>99.969972388988012</v>
      </c>
      <c r="J118" s="56">
        <v>90.014280000003055</v>
      </c>
    </row>
    <row r="119" spans="1:11" ht="63" x14ac:dyDescent="0.25">
      <c r="A119" s="80" t="s">
        <v>135</v>
      </c>
      <c r="B119" s="81" t="s">
        <v>15</v>
      </c>
      <c r="C119" s="82" t="s">
        <v>136</v>
      </c>
      <c r="D119" s="54">
        <v>14865.4</v>
      </c>
      <c r="E119" s="55">
        <f t="shared" si="23"/>
        <v>14865.4</v>
      </c>
      <c r="F119" s="55">
        <f t="shared" si="23"/>
        <v>14865.4</v>
      </c>
      <c r="G119" s="55">
        <v>14865.4</v>
      </c>
      <c r="H119" s="56">
        <v>5951.5176099999999</v>
      </c>
      <c r="I119" s="56">
        <v>40.036040806167343</v>
      </c>
      <c r="J119" s="56">
        <v>8913.8823899999988</v>
      </c>
    </row>
    <row r="120" spans="1:11" ht="31.5" x14ac:dyDescent="0.25">
      <c r="A120" s="80" t="s">
        <v>137</v>
      </c>
      <c r="B120" s="83" t="s">
        <v>15</v>
      </c>
      <c r="C120" s="82" t="s">
        <v>138</v>
      </c>
      <c r="D120" s="54">
        <v>40026.5</v>
      </c>
      <c r="E120" s="55">
        <f t="shared" si="23"/>
        <v>40026.5</v>
      </c>
      <c r="F120" s="55">
        <f t="shared" si="23"/>
        <v>40026.5</v>
      </c>
      <c r="G120" s="55">
        <v>40026.5</v>
      </c>
      <c r="H120" s="56">
        <v>39941.043799999999</v>
      </c>
      <c r="I120" s="56">
        <v>99.786500943125176</v>
      </c>
      <c r="J120" s="56">
        <v>85.456200000000536</v>
      </c>
    </row>
    <row r="121" spans="1:11" ht="47.25" x14ac:dyDescent="0.25">
      <c r="A121" s="60" t="s">
        <v>139</v>
      </c>
      <c r="B121" s="61" t="s">
        <v>15</v>
      </c>
      <c r="C121" s="73" t="s">
        <v>140</v>
      </c>
      <c r="D121" s="54">
        <v>182194.3</v>
      </c>
      <c r="E121" s="66">
        <f>D121-50012.5739</f>
        <v>132181.72609999997</v>
      </c>
      <c r="F121" s="55">
        <v>132181.70000000001</v>
      </c>
      <c r="G121" s="55">
        <v>132181.70000000001</v>
      </c>
      <c r="H121" s="56">
        <v>88682.842100000023</v>
      </c>
      <c r="I121" s="56">
        <v>67.091618658256039</v>
      </c>
      <c r="J121" s="56">
        <v>43498.857899999988</v>
      </c>
      <c r="K121" s="74"/>
    </row>
    <row r="122" spans="1:11" ht="142.5" customHeight="1" x14ac:dyDescent="0.25">
      <c r="A122" s="84" t="s">
        <v>141</v>
      </c>
      <c r="B122" s="83" t="s">
        <v>15</v>
      </c>
      <c r="C122" s="85" t="s">
        <v>142</v>
      </c>
      <c r="D122" s="54">
        <v>51730</v>
      </c>
      <c r="E122" s="55">
        <f t="shared" ref="E122:F122" si="24">D122</f>
        <v>51730</v>
      </c>
      <c r="F122" s="55">
        <f t="shared" si="24"/>
        <v>51730</v>
      </c>
      <c r="G122" s="55">
        <v>51730</v>
      </c>
      <c r="H122" s="56">
        <v>51722.060159999986</v>
      </c>
      <c r="I122" s="56">
        <v>99.984651382176665</v>
      </c>
      <c r="J122" s="56">
        <v>7.9398400000136462</v>
      </c>
    </row>
    <row r="123" spans="1:11" ht="47.25" x14ac:dyDescent="0.25">
      <c r="A123" s="60" t="s">
        <v>143</v>
      </c>
      <c r="B123" s="61" t="s">
        <v>15</v>
      </c>
      <c r="C123" s="73" t="s">
        <v>144</v>
      </c>
      <c r="D123" s="54">
        <v>10000</v>
      </c>
      <c r="E123" s="55">
        <f t="shared" si="23"/>
        <v>10000</v>
      </c>
      <c r="F123" s="55">
        <f t="shared" si="23"/>
        <v>10000</v>
      </c>
      <c r="G123" s="55">
        <v>10000</v>
      </c>
      <c r="H123" s="56">
        <v>868.84271999999999</v>
      </c>
      <c r="I123" s="56">
        <v>8.6884271999999996</v>
      </c>
      <c r="J123" s="56">
        <v>9131.1572799999994</v>
      </c>
      <c r="K123" s="74"/>
    </row>
    <row r="124" spans="1:11" ht="69" customHeight="1" x14ac:dyDescent="0.25">
      <c r="A124" s="51" t="s">
        <v>145</v>
      </c>
      <c r="B124" s="61" t="s">
        <v>15</v>
      </c>
      <c r="C124" s="85" t="s">
        <v>146</v>
      </c>
      <c r="D124" s="54">
        <v>299550</v>
      </c>
      <c r="E124" s="55">
        <f t="shared" si="23"/>
        <v>299550</v>
      </c>
      <c r="F124" s="55">
        <f t="shared" si="23"/>
        <v>299550</v>
      </c>
      <c r="G124" s="55">
        <v>299550</v>
      </c>
      <c r="H124" s="56">
        <v>299550</v>
      </c>
      <c r="I124" s="56">
        <v>100</v>
      </c>
      <c r="J124" s="56">
        <v>0</v>
      </c>
    </row>
    <row r="125" spans="1:11" s="48" customFormat="1" ht="31.5" x14ac:dyDescent="0.25">
      <c r="A125" s="45" t="s">
        <v>205</v>
      </c>
      <c r="B125" s="52" t="s">
        <v>21</v>
      </c>
      <c r="C125" s="68">
        <f>SUM(C127:C127)</f>
        <v>0</v>
      </c>
      <c r="D125" s="47">
        <f>D126</f>
        <v>12514.2</v>
      </c>
      <c r="E125" s="47">
        <f t="shared" ref="E125:F125" si="25">E126</f>
        <v>12514.2</v>
      </c>
      <c r="F125" s="47">
        <f t="shared" si="25"/>
        <v>12514.2</v>
      </c>
      <c r="G125" s="47">
        <v>12514.2</v>
      </c>
      <c r="H125" s="47">
        <v>2968.0120999999999</v>
      </c>
      <c r="I125" s="47">
        <v>23.717154112927712</v>
      </c>
      <c r="J125" s="47">
        <v>9546.1879000000008</v>
      </c>
    </row>
    <row r="126" spans="1:11" s="48" customFormat="1" x14ac:dyDescent="0.25">
      <c r="A126" s="40" t="s">
        <v>14</v>
      </c>
      <c r="B126" s="49" t="s">
        <v>15</v>
      </c>
      <c r="C126" s="69"/>
      <c r="D126" s="36">
        <f t="shared" ref="D126:F126" si="26">SUMIF($B$127:$B$127,"=01",D127:D127)</f>
        <v>12514.2</v>
      </c>
      <c r="E126" s="36">
        <f t="shared" si="26"/>
        <v>12514.2</v>
      </c>
      <c r="F126" s="36">
        <f t="shared" si="26"/>
        <v>12514.2</v>
      </c>
      <c r="G126" s="36">
        <v>12514.2</v>
      </c>
      <c r="H126" s="36">
        <v>2968.0120999999999</v>
      </c>
      <c r="I126" s="36">
        <v>23.717154112927712</v>
      </c>
      <c r="J126" s="36">
        <v>9546.1879000000008</v>
      </c>
    </row>
    <row r="127" spans="1:11" ht="31.5" x14ac:dyDescent="0.25">
      <c r="A127" s="71" t="s">
        <v>147</v>
      </c>
      <c r="B127" s="52" t="s">
        <v>15</v>
      </c>
      <c r="C127" s="70" t="s">
        <v>148</v>
      </c>
      <c r="D127" s="54">
        <v>12514.2</v>
      </c>
      <c r="E127" s="55">
        <f t="shared" ref="E127:F127" si="27">D127</f>
        <v>12514.2</v>
      </c>
      <c r="F127" s="55">
        <f t="shared" si="27"/>
        <v>12514.2</v>
      </c>
      <c r="G127" s="55">
        <v>12514.2</v>
      </c>
      <c r="H127" s="56">
        <v>2968.0120999999999</v>
      </c>
      <c r="I127" s="56">
        <v>23.717154112927712</v>
      </c>
      <c r="J127" s="56">
        <v>9546.1879000000008</v>
      </c>
    </row>
    <row r="128" spans="1:11" s="48" customFormat="1" ht="31.5" x14ac:dyDescent="0.25">
      <c r="A128" s="45" t="s">
        <v>204</v>
      </c>
      <c r="B128" s="49" t="s">
        <v>15</v>
      </c>
      <c r="C128" s="86"/>
      <c r="D128" s="47">
        <f>D129</f>
        <v>199823.1</v>
      </c>
      <c r="E128" s="47">
        <f t="shared" ref="E128:F128" si="28">E129</f>
        <v>199823.1</v>
      </c>
      <c r="F128" s="47">
        <f t="shared" si="28"/>
        <v>199823.1</v>
      </c>
      <c r="G128" s="47">
        <v>199823.1</v>
      </c>
      <c r="H128" s="47">
        <v>167296.10522999999</v>
      </c>
      <c r="I128" s="47">
        <v>83.72210481671037</v>
      </c>
      <c r="J128" s="47">
        <v>32526.994770000019</v>
      </c>
    </row>
    <row r="129" spans="1:10" s="48" customFormat="1" x14ac:dyDescent="0.25">
      <c r="A129" s="40" t="s">
        <v>14</v>
      </c>
      <c r="B129" s="49" t="s">
        <v>15</v>
      </c>
      <c r="C129" s="69"/>
      <c r="D129" s="36">
        <f>SUMIF($B$130:$B$137,"=01",D130:D137)</f>
        <v>199823.1</v>
      </c>
      <c r="E129" s="36">
        <f>SUMIF($B$130:$B$137,"=01",E130:E137)</f>
        <v>199823.1</v>
      </c>
      <c r="F129" s="36">
        <f>SUMIF($B$130:$B$137,"=01",F130:F137)</f>
        <v>199823.1</v>
      </c>
      <c r="G129" s="36">
        <v>199823.1</v>
      </c>
      <c r="H129" s="36">
        <v>167296.10522999999</v>
      </c>
      <c r="I129" s="36">
        <v>83.72210481671037</v>
      </c>
      <c r="J129" s="36">
        <v>32526.994770000019</v>
      </c>
    </row>
    <row r="130" spans="1:10" ht="126" x14ac:dyDescent="0.25">
      <c r="A130" s="59" t="s">
        <v>149</v>
      </c>
      <c r="B130" s="52" t="s">
        <v>15</v>
      </c>
      <c r="C130" s="70" t="s">
        <v>150</v>
      </c>
      <c r="D130" s="54">
        <v>1295.5999999999999</v>
      </c>
      <c r="E130" s="55">
        <f t="shared" ref="E130:F137" si="29">D130</f>
        <v>1295.5999999999999</v>
      </c>
      <c r="F130" s="55">
        <f t="shared" si="29"/>
        <v>1295.5999999999999</v>
      </c>
      <c r="G130" s="55">
        <v>1295.5999999999999</v>
      </c>
      <c r="H130" s="56">
        <v>0</v>
      </c>
      <c r="I130" s="56">
        <v>0</v>
      </c>
      <c r="J130" s="56">
        <v>1295.5999999999999</v>
      </c>
    </row>
    <row r="131" spans="1:10" ht="31.5" x14ac:dyDescent="0.25">
      <c r="A131" s="59" t="s">
        <v>151</v>
      </c>
      <c r="B131" s="52" t="s">
        <v>15</v>
      </c>
      <c r="C131" s="70" t="s">
        <v>152</v>
      </c>
      <c r="D131" s="54">
        <v>127500</v>
      </c>
      <c r="E131" s="55">
        <f t="shared" si="29"/>
        <v>127500</v>
      </c>
      <c r="F131" s="55">
        <f t="shared" si="29"/>
        <v>127500</v>
      </c>
      <c r="G131" s="55">
        <v>127500</v>
      </c>
      <c r="H131" s="56">
        <v>112500</v>
      </c>
      <c r="I131" s="56">
        <v>88.235294117647058</v>
      </c>
      <c r="J131" s="56">
        <v>15000</v>
      </c>
    </row>
    <row r="132" spans="1:10" ht="63" x14ac:dyDescent="0.25">
      <c r="A132" s="57" t="s">
        <v>153</v>
      </c>
      <c r="B132" s="52" t="s">
        <v>15</v>
      </c>
      <c r="C132" s="70" t="s">
        <v>154</v>
      </c>
      <c r="D132" s="54">
        <v>55007.9</v>
      </c>
      <c r="E132" s="55">
        <f t="shared" si="29"/>
        <v>55007.9</v>
      </c>
      <c r="F132" s="55">
        <f t="shared" si="29"/>
        <v>55007.9</v>
      </c>
      <c r="G132" s="55">
        <v>55007.9</v>
      </c>
      <c r="H132" s="56">
        <v>46217.534030000003</v>
      </c>
      <c r="I132" s="56">
        <v>84.019811754311661</v>
      </c>
      <c r="J132" s="56">
        <v>8790.3659699999989</v>
      </c>
    </row>
    <row r="133" spans="1:10" ht="126" x14ac:dyDescent="0.25">
      <c r="A133" s="51" t="s">
        <v>155</v>
      </c>
      <c r="B133" s="52" t="s">
        <v>15</v>
      </c>
      <c r="C133" s="70" t="s">
        <v>156</v>
      </c>
      <c r="D133" s="54">
        <v>780</v>
      </c>
      <c r="E133" s="55">
        <f t="shared" si="29"/>
        <v>780</v>
      </c>
      <c r="F133" s="55">
        <f t="shared" si="29"/>
        <v>780</v>
      </c>
      <c r="G133" s="55">
        <v>780</v>
      </c>
      <c r="H133" s="56">
        <v>156.90552999999997</v>
      </c>
      <c r="I133" s="56">
        <v>20.116093589743585</v>
      </c>
      <c r="J133" s="56">
        <v>623.09447</v>
      </c>
    </row>
    <row r="134" spans="1:10" ht="52.5" customHeight="1" x14ac:dyDescent="0.25">
      <c r="A134" s="59" t="s">
        <v>157</v>
      </c>
      <c r="B134" s="52" t="s">
        <v>15</v>
      </c>
      <c r="C134" s="70" t="s">
        <v>158</v>
      </c>
      <c r="D134" s="54">
        <v>421.5</v>
      </c>
      <c r="E134" s="55">
        <f t="shared" si="29"/>
        <v>421.5</v>
      </c>
      <c r="F134" s="55">
        <f t="shared" si="29"/>
        <v>421.5</v>
      </c>
      <c r="G134" s="55">
        <v>421.5</v>
      </c>
      <c r="H134" s="56">
        <v>66.381679999999989</v>
      </c>
      <c r="I134" s="56">
        <v>15.74891577698695</v>
      </c>
      <c r="J134" s="56">
        <v>355.11832000000004</v>
      </c>
    </row>
    <row r="135" spans="1:10" ht="63" x14ac:dyDescent="0.25">
      <c r="A135" s="59" t="s">
        <v>159</v>
      </c>
      <c r="B135" s="52" t="s">
        <v>15</v>
      </c>
      <c r="C135" s="70" t="s">
        <v>160</v>
      </c>
      <c r="D135" s="54">
        <v>1083</v>
      </c>
      <c r="E135" s="55">
        <f t="shared" si="29"/>
        <v>1083</v>
      </c>
      <c r="F135" s="55">
        <f t="shared" si="29"/>
        <v>1083</v>
      </c>
      <c r="G135" s="55">
        <v>1083</v>
      </c>
      <c r="H135" s="56">
        <v>128.96798999999999</v>
      </c>
      <c r="I135" s="56">
        <v>11.90840166204986</v>
      </c>
      <c r="J135" s="56">
        <v>954.03201000000001</v>
      </c>
    </row>
    <row r="136" spans="1:10" ht="47.25" x14ac:dyDescent="0.25">
      <c r="A136" s="59" t="s">
        <v>161</v>
      </c>
      <c r="B136" s="52" t="s">
        <v>15</v>
      </c>
      <c r="C136" s="70" t="s">
        <v>162</v>
      </c>
      <c r="D136" s="54">
        <v>12500</v>
      </c>
      <c r="E136" s="55">
        <f t="shared" si="29"/>
        <v>12500</v>
      </c>
      <c r="F136" s="55">
        <f t="shared" si="29"/>
        <v>12500</v>
      </c>
      <c r="G136" s="55">
        <v>12500</v>
      </c>
      <c r="H136" s="56">
        <v>7500</v>
      </c>
      <c r="I136" s="56">
        <v>60</v>
      </c>
      <c r="J136" s="56">
        <v>5000</v>
      </c>
    </row>
    <row r="137" spans="1:10" ht="47.25" x14ac:dyDescent="0.25">
      <c r="A137" s="59" t="s">
        <v>163</v>
      </c>
      <c r="B137" s="52" t="s">
        <v>15</v>
      </c>
      <c r="C137" s="70" t="s">
        <v>164</v>
      </c>
      <c r="D137" s="54">
        <v>1235.0999999999999</v>
      </c>
      <c r="E137" s="55">
        <f t="shared" si="29"/>
        <v>1235.0999999999999</v>
      </c>
      <c r="F137" s="55">
        <f t="shared" si="29"/>
        <v>1235.0999999999999</v>
      </c>
      <c r="G137" s="55">
        <v>1235.0999999999999</v>
      </c>
      <c r="H137" s="56">
        <v>726.31600000000003</v>
      </c>
      <c r="I137" s="56">
        <v>58.806250506031908</v>
      </c>
      <c r="J137" s="56">
        <v>508.78399999999988</v>
      </c>
    </row>
    <row r="138" spans="1:10" s="48" customFormat="1" x14ac:dyDescent="0.25">
      <c r="A138" s="45" t="s">
        <v>203</v>
      </c>
      <c r="B138" s="52" t="s">
        <v>21</v>
      </c>
      <c r="C138" s="68">
        <f>SUM(C141:C147)</f>
        <v>0</v>
      </c>
      <c r="D138" s="47">
        <f>D139+D140</f>
        <v>348259.69999999995</v>
      </c>
      <c r="E138" s="47">
        <f t="shared" ref="E138:F138" si="30">E139+E140</f>
        <v>348259.69999999995</v>
      </c>
      <c r="F138" s="47">
        <f t="shared" si="30"/>
        <v>348259.69999999995</v>
      </c>
      <c r="G138" s="47">
        <v>348259.69999999995</v>
      </c>
      <c r="H138" s="47">
        <v>344149.74514000001</v>
      </c>
      <c r="I138" s="47">
        <v>98.819859185544601</v>
      </c>
      <c r="J138" s="47">
        <v>4109.9548599999398</v>
      </c>
    </row>
    <row r="139" spans="1:10" s="48" customFormat="1" x14ac:dyDescent="0.25">
      <c r="A139" s="40" t="s">
        <v>14</v>
      </c>
      <c r="B139" s="49" t="s">
        <v>15</v>
      </c>
      <c r="C139" s="69"/>
      <c r="D139" s="36">
        <f t="shared" ref="D139:F139" si="31">SUMIF($B$141:$B$147,"=01",D141:D147)</f>
        <v>328206.59999999998</v>
      </c>
      <c r="E139" s="36">
        <f t="shared" si="31"/>
        <v>328206.59999999998</v>
      </c>
      <c r="F139" s="36">
        <f t="shared" si="31"/>
        <v>328206.59999999998</v>
      </c>
      <c r="G139" s="36">
        <v>328206.59999999998</v>
      </c>
      <c r="H139" s="36">
        <v>325102.37239000003</v>
      </c>
      <c r="I139" s="36">
        <v>99.05418489146777</v>
      </c>
      <c r="J139" s="36">
        <v>3104.2276099999435</v>
      </c>
    </row>
    <row r="140" spans="1:10" s="48" customFormat="1" x14ac:dyDescent="0.25">
      <c r="A140" s="40" t="s">
        <v>16</v>
      </c>
      <c r="B140" s="49" t="s">
        <v>17</v>
      </c>
      <c r="C140" s="69"/>
      <c r="D140" s="36">
        <f t="shared" ref="D140:F140" si="32">SUMIF($B$141:$B$147,"=02",D141:D147)</f>
        <v>20053.099999999999</v>
      </c>
      <c r="E140" s="36">
        <f t="shared" si="32"/>
        <v>20053.099999999999</v>
      </c>
      <c r="F140" s="36">
        <f t="shared" si="32"/>
        <v>20053.099999999999</v>
      </c>
      <c r="G140" s="36">
        <v>20053.099999999999</v>
      </c>
      <c r="H140" s="36">
        <v>19047.372749999999</v>
      </c>
      <c r="I140" s="36">
        <v>94.984679426123648</v>
      </c>
      <c r="J140" s="36">
        <v>1005.7272499999999</v>
      </c>
    </row>
    <row r="141" spans="1:10" ht="63" x14ac:dyDescent="0.25">
      <c r="A141" s="59" t="s">
        <v>165</v>
      </c>
      <c r="B141" s="52" t="s">
        <v>15</v>
      </c>
      <c r="C141" s="70" t="s">
        <v>166</v>
      </c>
      <c r="D141" s="54">
        <v>233642.6</v>
      </c>
      <c r="E141" s="55">
        <f t="shared" ref="E141:F147" si="33">D141</f>
        <v>233642.6</v>
      </c>
      <c r="F141" s="55">
        <f t="shared" si="33"/>
        <v>233642.6</v>
      </c>
      <c r="G141" s="55">
        <v>233642.6</v>
      </c>
      <c r="H141" s="56">
        <v>232801.2225</v>
      </c>
      <c r="I141" s="56">
        <v>99.63988694698655</v>
      </c>
      <c r="J141" s="56">
        <v>841.37750000000233</v>
      </c>
    </row>
    <row r="142" spans="1:10" ht="94.5" x14ac:dyDescent="0.25">
      <c r="A142" s="59" t="s">
        <v>167</v>
      </c>
      <c r="B142" s="52" t="s">
        <v>15</v>
      </c>
      <c r="C142" s="70" t="s">
        <v>168</v>
      </c>
      <c r="D142" s="54">
        <v>36910.6</v>
      </c>
      <c r="E142" s="55">
        <f t="shared" si="33"/>
        <v>36910.6</v>
      </c>
      <c r="F142" s="55">
        <f t="shared" si="33"/>
        <v>36910.6</v>
      </c>
      <c r="G142" s="55">
        <v>36910.6</v>
      </c>
      <c r="H142" s="56">
        <v>36506.456639999997</v>
      </c>
      <c r="I142" s="56">
        <v>98.905075073285175</v>
      </c>
      <c r="J142" s="56">
        <v>404.14336000000185</v>
      </c>
    </row>
    <row r="143" spans="1:10" ht="63" x14ac:dyDescent="0.25">
      <c r="A143" s="59" t="s">
        <v>169</v>
      </c>
      <c r="B143" s="52" t="s">
        <v>15</v>
      </c>
      <c r="C143" s="70" t="s">
        <v>170</v>
      </c>
      <c r="D143" s="54">
        <v>14443.3</v>
      </c>
      <c r="E143" s="55">
        <f t="shared" si="33"/>
        <v>14443.3</v>
      </c>
      <c r="F143" s="55">
        <f t="shared" si="33"/>
        <v>14443.3</v>
      </c>
      <c r="G143" s="55">
        <v>14443.3</v>
      </c>
      <c r="H143" s="56">
        <v>13302.927</v>
      </c>
      <c r="I143" s="56">
        <v>92.104484432228091</v>
      </c>
      <c r="J143" s="56">
        <v>1140.3729999999996</v>
      </c>
    </row>
    <row r="144" spans="1:10" ht="157.5" x14ac:dyDescent="0.25">
      <c r="A144" s="51" t="s">
        <v>171</v>
      </c>
      <c r="B144" s="52" t="s">
        <v>15</v>
      </c>
      <c r="C144" s="70" t="s">
        <v>172</v>
      </c>
      <c r="D144" s="54">
        <v>28886.5</v>
      </c>
      <c r="E144" s="55">
        <f t="shared" si="33"/>
        <v>28886.5</v>
      </c>
      <c r="F144" s="55">
        <f t="shared" si="33"/>
        <v>28886.5</v>
      </c>
      <c r="G144" s="55">
        <v>28886.5</v>
      </c>
      <c r="H144" s="56">
        <v>28886.5</v>
      </c>
      <c r="I144" s="56">
        <v>100</v>
      </c>
      <c r="J144" s="56">
        <v>0</v>
      </c>
    </row>
    <row r="145" spans="1:10" ht="31.5" x14ac:dyDescent="0.25">
      <c r="A145" s="59" t="s">
        <v>173</v>
      </c>
      <c r="B145" s="52" t="s">
        <v>21</v>
      </c>
      <c r="C145" s="70"/>
      <c r="D145" s="54"/>
      <c r="E145" s="55">
        <f t="shared" si="33"/>
        <v>0</v>
      </c>
      <c r="F145" s="55">
        <f t="shared" si="33"/>
        <v>0</v>
      </c>
      <c r="G145" s="55">
        <v>0</v>
      </c>
      <c r="H145" s="56">
        <v>0</v>
      </c>
      <c r="I145" s="56"/>
      <c r="J145" s="56">
        <v>0</v>
      </c>
    </row>
    <row r="146" spans="1:10" x14ac:dyDescent="0.25">
      <c r="A146" s="40" t="s">
        <v>14</v>
      </c>
      <c r="B146" s="52" t="s">
        <v>15</v>
      </c>
      <c r="C146" s="70" t="s">
        <v>174</v>
      </c>
      <c r="D146" s="54">
        <v>14323.6</v>
      </c>
      <c r="E146" s="55">
        <f t="shared" si="33"/>
        <v>14323.6</v>
      </c>
      <c r="F146" s="55">
        <f t="shared" si="33"/>
        <v>14323.6</v>
      </c>
      <c r="G146" s="55">
        <v>14323.6</v>
      </c>
      <c r="H146" s="56">
        <v>13605.266250000001</v>
      </c>
      <c r="I146" s="56">
        <v>94.98496362646263</v>
      </c>
      <c r="J146" s="56">
        <v>718.33374999999978</v>
      </c>
    </row>
    <row r="147" spans="1:10" x14ac:dyDescent="0.25">
      <c r="A147" s="40" t="s">
        <v>16</v>
      </c>
      <c r="B147" s="52" t="s">
        <v>17</v>
      </c>
      <c r="C147" s="70" t="s">
        <v>174</v>
      </c>
      <c r="D147" s="54">
        <v>20053.099999999999</v>
      </c>
      <c r="E147" s="55">
        <f t="shared" si="33"/>
        <v>20053.099999999999</v>
      </c>
      <c r="F147" s="55">
        <f t="shared" si="33"/>
        <v>20053.099999999999</v>
      </c>
      <c r="G147" s="55">
        <v>20053.099999999999</v>
      </c>
      <c r="H147" s="56">
        <v>19047.372749999999</v>
      </c>
      <c r="I147" s="56">
        <v>94.984679426123648</v>
      </c>
      <c r="J147" s="56">
        <v>1005.7272499999999</v>
      </c>
    </row>
    <row r="148" spans="1:10" s="48" customFormat="1" x14ac:dyDescent="0.25">
      <c r="A148" s="45" t="s">
        <v>202</v>
      </c>
      <c r="B148" s="49" t="s">
        <v>15</v>
      </c>
      <c r="C148" s="68">
        <f>SUM(C150:C151)</f>
        <v>0</v>
      </c>
      <c r="D148" s="47">
        <f>D149</f>
        <v>30000</v>
      </c>
      <c r="E148" s="47">
        <f t="shared" ref="E148:F148" si="34">E149</f>
        <v>30000</v>
      </c>
      <c r="F148" s="47">
        <f t="shared" si="34"/>
        <v>42834.3</v>
      </c>
      <c r="G148" s="47">
        <v>42834.3</v>
      </c>
      <c r="H148" s="47">
        <v>34950.981789999998</v>
      </c>
      <c r="I148" s="47">
        <v>81.595781394816754</v>
      </c>
      <c r="J148" s="47">
        <v>7883.3182100000049</v>
      </c>
    </row>
    <row r="149" spans="1:10" s="48" customFormat="1" x14ac:dyDescent="0.25">
      <c r="A149" s="40" t="s">
        <v>14</v>
      </c>
      <c r="B149" s="49" t="s">
        <v>15</v>
      </c>
      <c r="C149" s="69"/>
      <c r="D149" s="36">
        <f t="shared" ref="D149:F149" si="35">SUMIF($B$150:$B$152,"=01",D150:D152)</f>
        <v>30000</v>
      </c>
      <c r="E149" s="36">
        <f>SUMIF($B$150:$B$152,"=01",E150:E152)</f>
        <v>30000</v>
      </c>
      <c r="F149" s="36">
        <f t="shared" si="35"/>
        <v>42834.3</v>
      </c>
      <c r="G149" s="36">
        <v>42834.3</v>
      </c>
      <c r="H149" s="36">
        <v>34950.981789999998</v>
      </c>
      <c r="I149" s="36">
        <v>81.595781394816754</v>
      </c>
      <c r="J149" s="36">
        <v>7883.3182100000049</v>
      </c>
    </row>
    <row r="150" spans="1:10" ht="47.25" x14ac:dyDescent="0.25">
      <c r="A150" s="87" t="s">
        <v>175</v>
      </c>
      <c r="B150" s="52" t="s">
        <v>15</v>
      </c>
      <c r="C150" s="70" t="s">
        <v>176</v>
      </c>
      <c r="D150" s="54">
        <v>16000</v>
      </c>
      <c r="E150" s="55">
        <f t="shared" ref="E150:F152" si="36">D150</f>
        <v>16000</v>
      </c>
      <c r="F150" s="58">
        <f>E150+10000</f>
        <v>26000</v>
      </c>
      <c r="G150" s="55">
        <v>26000</v>
      </c>
      <c r="H150" s="56">
        <v>26000</v>
      </c>
      <c r="I150" s="56">
        <v>100</v>
      </c>
      <c r="J150" s="56">
        <v>0</v>
      </c>
    </row>
    <row r="151" spans="1:10" ht="101.25" customHeight="1" x14ac:dyDescent="0.25">
      <c r="A151" s="71" t="s">
        <v>177</v>
      </c>
      <c r="B151" s="52" t="s">
        <v>15</v>
      </c>
      <c r="C151" s="70" t="s">
        <v>178</v>
      </c>
      <c r="D151" s="54">
        <v>4000</v>
      </c>
      <c r="E151" s="55">
        <f t="shared" si="36"/>
        <v>4000</v>
      </c>
      <c r="F151" s="55">
        <f t="shared" si="36"/>
        <v>4000</v>
      </c>
      <c r="G151" s="55">
        <v>4000</v>
      </c>
      <c r="H151" s="56">
        <v>3209.7539999999999</v>
      </c>
      <c r="I151" s="56">
        <v>80.243849999999995</v>
      </c>
      <c r="J151" s="56">
        <v>790.24600000000009</v>
      </c>
    </row>
    <row r="152" spans="1:10" ht="94.5" x14ac:dyDescent="0.25">
      <c r="A152" s="71" t="s">
        <v>179</v>
      </c>
      <c r="B152" s="52" t="s">
        <v>15</v>
      </c>
      <c r="C152" s="70" t="s">
        <v>180</v>
      </c>
      <c r="D152" s="54">
        <v>10000</v>
      </c>
      <c r="E152" s="55">
        <f t="shared" si="36"/>
        <v>10000</v>
      </c>
      <c r="F152" s="58">
        <f>E152+2834.3</f>
        <v>12834.3</v>
      </c>
      <c r="G152" s="55">
        <v>12834.3</v>
      </c>
      <c r="H152" s="56">
        <v>5741.2277899999999</v>
      </c>
      <c r="I152" s="56">
        <v>44.733470387944806</v>
      </c>
      <c r="J152" s="56">
        <v>7093.0722099999994</v>
      </c>
    </row>
    <row r="153" spans="1:10" s="48" customFormat="1" ht="33.75" customHeight="1" x14ac:dyDescent="0.25">
      <c r="A153" s="45" t="s">
        <v>201</v>
      </c>
      <c r="B153" s="49" t="s">
        <v>15</v>
      </c>
      <c r="C153" s="68" t="e">
        <f>SUM(C155,#REF!,C157:C161)</f>
        <v>#REF!</v>
      </c>
      <c r="D153" s="47">
        <f>D154</f>
        <v>409903.00000000006</v>
      </c>
      <c r="E153" s="47">
        <f t="shared" ref="E153:F153" si="37">E154</f>
        <v>409903.00000000006</v>
      </c>
      <c r="F153" s="47">
        <f t="shared" si="37"/>
        <v>437146.9</v>
      </c>
      <c r="G153" s="47">
        <v>439813.99999999994</v>
      </c>
      <c r="H153" s="47">
        <v>266395.48211000004</v>
      </c>
      <c r="I153" s="47">
        <v>60.570032356859961</v>
      </c>
      <c r="J153" s="47">
        <v>173418.5178899999</v>
      </c>
    </row>
    <row r="154" spans="1:10" s="48" customFormat="1" x14ac:dyDescent="0.25">
      <c r="A154" s="40" t="s">
        <v>14</v>
      </c>
      <c r="B154" s="49" t="s">
        <v>15</v>
      </c>
      <c r="C154" s="69"/>
      <c r="D154" s="36">
        <f>SUMIF($B$155:$B$163,"=01",D155:D163)</f>
        <v>409903.00000000006</v>
      </c>
      <c r="E154" s="36">
        <f>SUMIF($B$155:$B$163,"=01",E155:E163)</f>
        <v>409903.00000000006</v>
      </c>
      <c r="F154" s="36">
        <f>SUMIF($B$155:$B$163,"=01",F155:F163)</f>
        <v>437146.9</v>
      </c>
      <c r="G154" s="36">
        <v>439813.99999999994</v>
      </c>
      <c r="H154" s="36">
        <v>266395.48211000004</v>
      </c>
      <c r="I154" s="36">
        <v>60.570032356859961</v>
      </c>
      <c r="J154" s="36">
        <v>173418.5178899999</v>
      </c>
    </row>
    <row r="155" spans="1:10" s="92" customFormat="1" ht="31.5" x14ac:dyDescent="0.25">
      <c r="A155" s="88" t="s">
        <v>181</v>
      </c>
      <c r="B155" s="89"/>
      <c r="C155" s="90">
        <f>SUM(C156:C156)</f>
        <v>0</v>
      </c>
      <c r="D155" s="91">
        <f>SUM(D156:D156)</f>
        <v>206978.5</v>
      </c>
      <c r="E155" s="91">
        <f>SUM(E156:E156)</f>
        <v>206978.5</v>
      </c>
      <c r="F155" s="91">
        <f>SUM(F156:F156)</f>
        <v>229057.5</v>
      </c>
      <c r="G155" s="91">
        <v>230760.8</v>
      </c>
      <c r="H155" s="56">
        <v>159166.84359</v>
      </c>
      <c r="I155" s="56">
        <v>68.974818769045697</v>
      </c>
      <c r="J155" s="91">
        <v>71593.956409999984</v>
      </c>
    </row>
    <row r="156" spans="1:10" x14ac:dyDescent="0.25">
      <c r="A156" s="71" t="s">
        <v>182</v>
      </c>
      <c r="B156" s="52" t="s">
        <v>15</v>
      </c>
      <c r="C156" s="70" t="s">
        <v>183</v>
      </c>
      <c r="D156" s="54">
        <v>206978.5</v>
      </c>
      <c r="E156" s="55">
        <f t="shared" ref="E156" si="38">D156</f>
        <v>206978.5</v>
      </c>
      <c r="F156" s="58">
        <f>E156+22079</f>
        <v>229057.5</v>
      </c>
      <c r="G156" s="55">
        <v>230760.8</v>
      </c>
      <c r="H156" s="56">
        <v>159166.84359</v>
      </c>
      <c r="I156" s="56">
        <v>68.974818769045697</v>
      </c>
      <c r="J156" s="56">
        <v>71593.956409999984</v>
      </c>
    </row>
    <row r="157" spans="1:10" ht="110.25" x14ac:dyDescent="0.25">
      <c r="A157" s="59" t="s">
        <v>184</v>
      </c>
      <c r="B157" s="52" t="s">
        <v>15</v>
      </c>
      <c r="C157" s="70" t="s">
        <v>185</v>
      </c>
      <c r="D157" s="54">
        <v>2896.8</v>
      </c>
      <c r="E157" s="55">
        <f t="shared" ref="E157:E163" si="39">D157</f>
        <v>2896.8</v>
      </c>
      <c r="F157" s="58">
        <f>E157-1996</f>
        <v>900.80000000000018</v>
      </c>
      <c r="G157" s="55">
        <v>900.80000000000018</v>
      </c>
      <c r="H157" s="56">
        <v>76.2</v>
      </c>
      <c r="I157" s="56">
        <v>8.4591474245115439</v>
      </c>
      <c r="J157" s="56">
        <v>824.60000000000014</v>
      </c>
    </row>
    <row r="158" spans="1:10" ht="47.25" x14ac:dyDescent="0.25">
      <c r="A158" s="57" t="s">
        <v>186</v>
      </c>
      <c r="B158" s="52" t="s">
        <v>15</v>
      </c>
      <c r="C158" s="70" t="s">
        <v>187</v>
      </c>
      <c r="D158" s="54">
        <v>67015.600000000006</v>
      </c>
      <c r="E158" s="55">
        <f t="shared" si="39"/>
        <v>67015.600000000006</v>
      </c>
      <c r="F158" s="58">
        <f>E158+751</f>
        <v>67766.600000000006</v>
      </c>
      <c r="G158" s="55">
        <v>67766.600000000006</v>
      </c>
      <c r="H158" s="56">
        <v>3594.2665200000001</v>
      </c>
      <c r="I158" s="56">
        <v>5.3038908842999355</v>
      </c>
      <c r="J158" s="56">
        <v>64172.333480000008</v>
      </c>
    </row>
    <row r="159" spans="1:10" ht="63" x14ac:dyDescent="0.25">
      <c r="A159" s="57" t="s">
        <v>188</v>
      </c>
      <c r="B159" s="52" t="s">
        <v>15</v>
      </c>
      <c r="C159" s="70" t="s">
        <v>189</v>
      </c>
      <c r="D159" s="54">
        <v>1501.5</v>
      </c>
      <c r="E159" s="55">
        <f t="shared" si="39"/>
        <v>1501.5</v>
      </c>
      <c r="F159" s="58">
        <f>E159+945</f>
        <v>2446.5</v>
      </c>
      <c r="G159" s="55">
        <v>2446.5</v>
      </c>
      <c r="H159" s="56">
        <v>688.07600000000002</v>
      </c>
      <c r="I159" s="56">
        <v>28.124913141222159</v>
      </c>
      <c r="J159" s="56">
        <v>1758.424</v>
      </c>
    </row>
    <row r="160" spans="1:10" x14ac:dyDescent="0.25">
      <c r="A160" s="57" t="s">
        <v>190</v>
      </c>
      <c r="B160" s="52" t="s">
        <v>15</v>
      </c>
      <c r="C160" s="70" t="s">
        <v>191</v>
      </c>
      <c r="D160" s="54">
        <v>9027.5</v>
      </c>
      <c r="E160" s="55">
        <f t="shared" si="39"/>
        <v>9027.5</v>
      </c>
      <c r="F160" s="58">
        <f>E160-7827.5</f>
        <v>1200</v>
      </c>
      <c r="G160" s="55">
        <v>1200</v>
      </c>
      <c r="H160" s="56">
        <v>243.77600000000001</v>
      </c>
      <c r="I160" s="56">
        <v>20.314666666666668</v>
      </c>
      <c r="J160" s="56">
        <v>956.22399999999993</v>
      </c>
    </row>
    <row r="161" spans="1:10" ht="47.25" x14ac:dyDescent="0.25">
      <c r="A161" s="71" t="s">
        <v>192</v>
      </c>
      <c r="B161" s="52" t="s">
        <v>15</v>
      </c>
      <c r="C161" s="70" t="s">
        <v>193</v>
      </c>
      <c r="D161" s="54">
        <v>122204.2</v>
      </c>
      <c r="E161" s="55">
        <f t="shared" si="39"/>
        <v>122204.2</v>
      </c>
      <c r="F161" s="58">
        <f>E161+12763.9</f>
        <v>134968.1</v>
      </c>
      <c r="G161" s="55">
        <v>135929.60000000001</v>
      </c>
      <c r="H161" s="56">
        <v>102442.07</v>
      </c>
      <c r="I161" s="56">
        <v>75.364063456377423</v>
      </c>
      <c r="J161" s="93">
        <v>33487.53</v>
      </c>
    </row>
    <row r="162" spans="1:10" ht="31.5" x14ac:dyDescent="0.25">
      <c r="A162" s="71" t="s">
        <v>194</v>
      </c>
      <c r="B162" s="52" t="s">
        <v>15</v>
      </c>
      <c r="C162" s="70" t="s">
        <v>195</v>
      </c>
      <c r="D162" s="54"/>
      <c r="E162" s="56"/>
      <c r="F162" s="94">
        <v>500</v>
      </c>
      <c r="G162" s="56">
        <v>500</v>
      </c>
      <c r="H162" s="56"/>
      <c r="I162" s="56"/>
      <c r="J162" s="56">
        <v>500</v>
      </c>
    </row>
    <row r="163" spans="1:10" ht="78.75" x14ac:dyDescent="0.25">
      <c r="A163" s="87" t="s">
        <v>196</v>
      </c>
      <c r="B163" s="52" t="s">
        <v>15</v>
      </c>
      <c r="C163" s="70" t="s">
        <v>197</v>
      </c>
      <c r="D163" s="54">
        <v>278.89999999999998</v>
      </c>
      <c r="E163" s="56">
        <f t="shared" si="39"/>
        <v>278.89999999999998</v>
      </c>
      <c r="F163" s="94">
        <f>E163+28.5</f>
        <v>307.39999999999998</v>
      </c>
      <c r="G163" s="56">
        <v>309.7</v>
      </c>
      <c r="H163" s="56">
        <v>184.25</v>
      </c>
      <c r="I163" s="56">
        <v>59.493057797868907</v>
      </c>
      <c r="J163" s="56">
        <v>125.44999999999999</v>
      </c>
    </row>
    <row r="164" spans="1:10" s="97" customFormat="1" x14ac:dyDescent="0.25">
      <c r="A164" s="95"/>
      <c r="B164" s="96"/>
      <c r="C164" s="95"/>
      <c r="D164" s="95"/>
      <c r="E164" s="95"/>
      <c r="H164" s="95"/>
      <c r="I164" s="95"/>
      <c r="J164" s="95"/>
    </row>
    <row r="165" spans="1:10" x14ac:dyDescent="0.25">
      <c r="A165" s="98"/>
      <c r="B165" s="99"/>
      <c r="C165" s="100"/>
      <c r="D165" s="100"/>
      <c r="E165" s="100"/>
      <c r="F165" s="101"/>
      <c r="G165" s="101"/>
      <c r="H165" s="102"/>
      <c r="I165" s="102"/>
      <c r="J165" s="102"/>
    </row>
    <row r="166" spans="1:10" x14ac:dyDescent="0.25">
      <c r="A166" s="98"/>
      <c r="B166" s="99"/>
      <c r="C166" s="100"/>
      <c r="D166" s="100"/>
      <c r="E166" s="100"/>
      <c r="F166" s="101"/>
      <c r="G166" s="101"/>
      <c r="H166" s="102"/>
      <c r="I166" s="102"/>
      <c r="J166" s="102"/>
    </row>
    <row r="167" spans="1:10" x14ac:dyDescent="0.25">
      <c r="A167" s="98"/>
      <c r="B167" s="99"/>
      <c r="C167" s="98"/>
      <c r="D167" s="98"/>
      <c r="E167" s="98"/>
    </row>
    <row r="168" spans="1:10" x14ac:dyDescent="0.25">
      <c r="A168" s="98"/>
      <c r="B168" s="99"/>
      <c r="C168" s="98"/>
      <c r="D168" s="98"/>
      <c r="E168" s="98"/>
    </row>
    <row r="169" spans="1:10" x14ac:dyDescent="0.25">
      <c r="A169" s="98"/>
      <c r="B169" s="99"/>
      <c r="C169" s="98"/>
      <c r="D169" s="98"/>
      <c r="E169" s="98"/>
    </row>
    <row r="170" spans="1:10" x14ac:dyDescent="0.25">
      <c r="A170" s="103"/>
      <c r="B170" s="99"/>
      <c r="C170" s="98"/>
      <c r="D170" s="98"/>
      <c r="E170" s="98"/>
    </row>
    <row r="171" spans="1:10" x14ac:dyDescent="0.25">
      <c r="A171" s="98"/>
      <c r="B171" s="99"/>
      <c r="C171" s="98"/>
      <c r="D171" s="98"/>
      <c r="E171" s="98"/>
    </row>
    <row r="172" spans="1:10" x14ac:dyDescent="0.25">
      <c r="A172" s="98"/>
      <c r="B172" s="99"/>
      <c r="C172" s="98"/>
      <c r="D172" s="98"/>
      <c r="E172" s="98"/>
    </row>
    <row r="173" spans="1:10" x14ac:dyDescent="0.25">
      <c r="A173" s="98"/>
      <c r="B173" s="99"/>
      <c r="C173" s="98"/>
      <c r="D173" s="98"/>
      <c r="E173" s="98"/>
    </row>
    <row r="174" spans="1:10" x14ac:dyDescent="0.25">
      <c r="A174" s="98"/>
      <c r="B174" s="99"/>
      <c r="C174" s="98"/>
      <c r="D174" s="98"/>
      <c r="E174" s="98"/>
    </row>
    <row r="175" spans="1:10" x14ac:dyDescent="0.25">
      <c r="A175" s="98"/>
      <c r="B175" s="99"/>
      <c r="C175" s="98"/>
      <c r="D175" s="98"/>
      <c r="E175" s="98"/>
    </row>
    <row r="176" spans="1:10" x14ac:dyDescent="0.25">
      <c r="A176" s="98"/>
      <c r="B176" s="99"/>
      <c r="C176" s="98"/>
      <c r="D176" s="98"/>
      <c r="E176" s="98"/>
    </row>
    <row r="177" spans="1:5" x14ac:dyDescent="0.25">
      <c r="A177" s="98"/>
      <c r="B177" s="99"/>
      <c r="C177" s="98"/>
      <c r="D177" s="98"/>
      <c r="E177" s="98"/>
    </row>
    <row r="178" spans="1:5" x14ac:dyDescent="0.25">
      <c r="A178" s="98"/>
      <c r="B178" s="99"/>
      <c r="C178" s="98"/>
      <c r="D178" s="98"/>
      <c r="E178" s="98"/>
    </row>
    <row r="179" spans="1:5" x14ac:dyDescent="0.25">
      <c r="A179" s="98"/>
      <c r="B179" s="99"/>
      <c r="C179" s="98"/>
      <c r="D179" s="98"/>
      <c r="E179" s="98"/>
    </row>
    <row r="180" spans="1:5" x14ac:dyDescent="0.25">
      <c r="A180" s="98"/>
      <c r="B180" s="99"/>
      <c r="C180" s="98"/>
      <c r="D180" s="98"/>
      <c r="E180" s="98"/>
    </row>
    <row r="181" spans="1:5" x14ac:dyDescent="0.25">
      <c r="A181" s="98"/>
      <c r="B181" s="99"/>
      <c r="C181" s="98"/>
      <c r="D181" s="98"/>
      <c r="E181" s="98"/>
    </row>
    <row r="182" spans="1:5" x14ac:dyDescent="0.25">
      <c r="A182" s="98"/>
      <c r="B182" s="99"/>
      <c r="C182" s="98"/>
      <c r="D182" s="98"/>
      <c r="E182" s="98"/>
    </row>
  </sheetData>
  <autoFilter ref="A7:J164">
    <filterColumn colId="1">
      <filters blank="1">
        <filter val="01"/>
        <filter val="02"/>
        <filter val="соф"/>
      </filters>
    </filterColumn>
  </autoFilter>
  <mergeCells count="12">
    <mergeCell ref="J5:J6"/>
    <mergeCell ref="H5:I5"/>
    <mergeCell ref="A1:J1"/>
    <mergeCell ref="A2:J2"/>
    <mergeCell ref="A3:J3"/>
    <mergeCell ref="A5:A6"/>
    <mergeCell ref="B5:B6"/>
    <mergeCell ref="C5:C6"/>
    <mergeCell ref="D5:D6"/>
    <mergeCell ref="E5:E6"/>
    <mergeCell ref="F5:F6"/>
    <mergeCell ref="G5:G6"/>
  </mergeCells>
  <printOptions horizontalCentered="1"/>
  <pageMargins left="0.15748031496062992" right="0.19685039370078741" top="0.31496062992125984" bottom="0.35433070866141736" header="0.15748031496062992" footer="0.19685039370078741"/>
  <pageSetup paperSize="9" scale="65" orientation="portrait"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край</vt:lpstr>
      <vt:lpstr>край!Заголовки_для_печати</vt:lpstr>
      <vt:lpstr>край!Область_печати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 В. Черных</dc:creator>
  <cp:lastModifiedBy>Ольга В. Черных</cp:lastModifiedBy>
  <cp:lastPrinted>2020-10-07T09:42:07Z</cp:lastPrinted>
  <dcterms:created xsi:type="dcterms:W3CDTF">2020-10-05T05:57:50Z</dcterms:created>
  <dcterms:modified xsi:type="dcterms:W3CDTF">2020-10-07T09:45:30Z</dcterms:modified>
</cp:coreProperties>
</file>