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835"/>
  </bookViews>
  <sheets>
    <sheet name="край" sheetId="1" r:id="rId1"/>
  </sheets>
  <definedNames>
    <definedName name="_xlnm._FilterDatabase" localSheetId="0" hidden="1">край!$A$7:$U$156</definedName>
    <definedName name="_xlnm.Print_Titles" localSheetId="0">край!$A:$A,край!$5:$6</definedName>
    <definedName name="_xlnm.Print_Area" localSheetId="0">край!$A$1:$Q$156</definedName>
  </definedNames>
  <calcPr calcId="145621" refMode="R1C1"/>
</workbook>
</file>

<file path=xl/calcChain.xml><?xml version="1.0" encoding="utf-8"?>
<calcChain xmlns="http://schemas.openxmlformats.org/spreadsheetml/2006/main">
  <c r="V56" i="1" l="1"/>
  <c r="V57" i="1"/>
  <c r="V58" i="1"/>
  <c r="V62" i="1"/>
  <c r="V63" i="1"/>
  <c r="V64" i="1"/>
  <c r="V73" i="1"/>
  <c r="V82" i="1"/>
  <c r="V83" i="1"/>
  <c r="V88" i="1"/>
  <c r="V96" i="1"/>
  <c r="V155" i="1"/>
  <c r="V37" i="1" l="1"/>
  <c r="V126" i="1"/>
  <c r="V40" i="1"/>
  <c r="V47" i="1"/>
  <c r="V76" i="1"/>
  <c r="V90" i="1"/>
  <c r="V35" i="1"/>
  <c r="V51" i="1"/>
  <c r="V59" i="1"/>
  <c r="V116" i="1"/>
  <c r="V145" i="1"/>
  <c r="V36" i="1"/>
  <c r="V44" i="1"/>
  <c r="V85" i="1"/>
  <c r="V103" i="1"/>
  <c r="V45" i="1"/>
  <c r="V53" i="1"/>
  <c r="V106" i="1"/>
  <c r="V31" i="1"/>
  <c r="V81" i="1"/>
  <c r="V89" i="1"/>
  <c r="V150" i="1"/>
  <c r="V128" i="1"/>
  <c r="V38" i="1"/>
  <c r="V112" i="1"/>
  <c r="V52" i="1"/>
  <c r="V153" i="1"/>
  <c r="V30" i="1"/>
  <c r="V107" i="1"/>
  <c r="V79" i="1"/>
  <c r="V19" i="1"/>
  <c r="V123" i="1"/>
  <c r="V138" i="1"/>
  <c r="V135" i="1"/>
  <c r="V127" i="1"/>
  <c r="V137" i="1"/>
  <c r="V108" i="1"/>
  <c r="V143" i="1"/>
  <c r="V41" i="1"/>
  <c r="V32" i="1"/>
  <c r="V98" i="1"/>
  <c r="V91" i="1"/>
  <c r="V84" i="1"/>
  <c r="V77" i="1"/>
  <c r="V102" i="1"/>
  <c r="V144" i="1"/>
  <c r="V80" i="1"/>
  <c r="V39" i="1"/>
  <c r="V34" i="1"/>
  <c r="V78" i="1"/>
  <c r="V75" i="1"/>
  <c r="V71" i="1"/>
  <c r="V68" i="1"/>
  <c r="V61" i="1"/>
  <c r="V60" i="1"/>
  <c r="V50" i="1"/>
  <c r="V21" i="1"/>
  <c r="V46" i="1"/>
  <c r="Q155" i="1"/>
  <c r="P148" i="1"/>
  <c r="T147" i="1"/>
  <c r="T146" i="1" s="1"/>
  <c r="S147" i="1"/>
  <c r="S146" i="1" s="1"/>
  <c r="R147" i="1"/>
  <c r="R146" i="1" s="1"/>
  <c r="P147" i="1"/>
  <c r="P146" i="1" s="1"/>
  <c r="P142" i="1"/>
  <c r="P141" i="1" s="1"/>
  <c r="P133" i="1"/>
  <c r="P132" i="1"/>
  <c r="P122" i="1"/>
  <c r="P121" i="1" s="1"/>
  <c r="S119" i="1"/>
  <c r="S118" i="1" s="1"/>
  <c r="P119" i="1"/>
  <c r="P118" i="1" s="1"/>
  <c r="P110" i="1"/>
  <c r="P109" i="1" s="1"/>
  <c r="R108" i="1"/>
  <c r="R94" i="1" s="1"/>
  <c r="R107" i="1"/>
  <c r="P94" i="1"/>
  <c r="P93" i="1"/>
  <c r="Q82" i="1"/>
  <c r="P67" i="1"/>
  <c r="P66" i="1"/>
  <c r="Q63" i="1"/>
  <c r="Q62" i="1"/>
  <c r="Q56" i="1"/>
  <c r="P16" i="1"/>
  <c r="P15" i="1"/>
  <c r="V141" i="1" l="1"/>
  <c r="V119" i="1"/>
  <c r="V142" i="1"/>
  <c r="Q126" i="1"/>
  <c r="Q114" i="1"/>
  <c r="P131" i="1"/>
  <c r="Q47" i="1"/>
  <c r="Q36" i="1"/>
  <c r="Q49" i="1"/>
  <c r="Q151" i="1"/>
  <c r="Q154" i="1"/>
  <c r="Q150" i="1"/>
  <c r="Q153" i="1"/>
  <c r="Q156" i="1"/>
  <c r="Q101" i="1"/>
  <c r="Q102" i="1"/>
  <c r="Q112" i="1"/>
  <c r="Q129" i="1"/>
  <c r="Q104" i="1"/>
  <c r="Q107" i="1"/>
  <c r="Q138" i="1"/>
  <c r="Q100" i="1"/>
  <c r="Q139" i="1"/>
  <c r="Q98" i="1"/>
  <c r="Q97" i="1"/>
  <c r="T108" i="1"/>
  <c r="Q113" i="1"/>
  <c r="Q99" i="1"/>
  <c r="Q117" i="1"/>
  <c r="R125" i="1"/>
  <c r="Q18" i="1"/>
  <c r="Q24" i="1"/>
  <c r="Q45" i="1"/>
  <c r="Q53" i="1"/>
  <c r="Q31" i="1"/>
  <c r="Q20" i="1"/>
  <c r="Q26" i="1"/>
  <c r="Q29" i="1"/>
  <c r="Q37" i="1"/>
  <c r="Q41" i="1"/>
  <c r="Q44" i="1"/>
  <c r="Q52" i="1"/>
  <c r="Q32" i="1"/>
  <c r="Q38" i="1"/>
  <c r="Q61" i="1"/>
  <c r="Q85" i="1"/>
  <c r="Q30" i="1"/>
  <c r="R33" i="1"/>
  <c r="Q59" i="1"/>
  <c r="R80" i="1"/>
  <c r="Q91" i="1"/>
  <c r="Q76" i="1"/>
  <c r="Q79" i="1"/>
  <c r="Q87" i="1"/>
  <c r="Q21" i="1"/>
  <c r="Q39" i="1"/>
  <c r="Q50" i="1"/>
  <c r="S19" i="1"/>
  <c r="Q22" i="1"/>
  <c r="Q25" i="1"/>
  <c r="Q43" i="1"/>
  <c r="Q46" i="1"/>
  <c r="Q51" i="1"/>
  <c r="Q54" i="1"/>
  <c r="Q34" i="1"/>
  <c r="Q89" i="1"/>
  <c r="P10" i="1"/>
  <c r="P13" i="1"/>
  <c r="P14" i="1"/>
  <c r="Q64" i="1"/>
  <c r="Q33" i="1"/>
  <c r="Q19" i="1"/>
  <c r="P92" i="1"/>
  <c r="P9" i="1"/>
  <c r="P12" i="1"/>
  <c r="P65" i="1"/>
  <c r="Q28" i="1"/>
  <c r="Q86" i="1"/>
  <c r="Q23" i="1"/>
  <c r="Q27" i="1"/>
  <c r="Q48" i="1"/>
  <c r="Q35" i="1"/>
  <c r="Q42" i="1"/>
  <c r="Q55" i="1"/>
  <c r="Q57" i="1"/>
  <c r="Q71" i="1"/>
  <c r="Q73" i="1"/>
  <c r="Q75" i="1"/>
  <c r="Q88" i="1"/>
  <c r="Q84" i="1"/>
  <c r="Q58" i="1"/>
  <c r="Q106" i="1"/>
  <c r="Q115" i="1"/>
  <c r="Q96" i="1"/>
  <c r="Q137" i="1"/>
  <c r="Q116" i="1"/>
  <c r="Q103" i="1"/>
  <c r="Q108" i="1"/>
  <c r="Q152" i="1"/>
  <c r="V118" i="1" l="1"/>
  <c r="Q60" i="1"/>
  <c r="R70" i="1"/>
  <c r="T70" i="1" s="1"/>
  <c r="Q70" i="1"/>
  <c r="P11" i="1"/>
  <c r="Q90" i="1"/>
  <c r="T19" i="1"/>
  <c r="T107" i="1"/>
  <c r="Q125" i="1"/>
  <c r="S125" i="1"/>
  <c r="P8" i="1"/>
  <c r="S108" i="1"/>
  <c r="Q80" i="1"/>
  <c r="Q72" i="1"/>
  <c r="T80" i="1"/>
  <c r="R90" i="1"/>
  <c r="S90" i="1" s="1"/>
  <c r="R145" i="1"/>
  <c r="Q145" i="1"/>
  <c r="R76" i="1"/>
  <c r="R45" i="1"/>
  <c r="R39" i="1"/>
  <c r="R113" i="1"/>
  <c r="Q124" i="1"/>
  <c r="T99" i="1"/>
  <c r="S99" i="1"/>
  <c r="R98" i="1"/>
  <c r="R114" i="1"/>
  <c r="R106" i="1"/>
  <c r="R41" i="1"/>
  <c r="Q74" i="1"/>
  <c r="T52" i="1"/>
  <c r="S52" i="1"/>
  <c r="R85" i="1"/>
  <c r="R25" i="1"/>
  <c r="R48" i="1"/>
  <c r="R37" i="1"/>
  <c r="S100" i="1"/>
  <c r="T100" i="1"/>
  <c r="R59" i="1"/>
  <c r="R139" i="1"/>
  <c r="T125" i="1"/>
  <c r="R97" i="1"/>
  <c r="R137" i="1"/>
  <c r="R117" i="1"/>
  <c r="T101" i="1"/>
  <c r="S101" i="1"/>
  <c r="R87" i="1"/>
  <c r="R61" i="1"/>
  <c r="R32" i="1"/>
  <c r="R53" i="1"/>
  <c r="R71" i="1"/>
  <c r="R91" i="1"/>
  <c r="R31" i="1"/>
  <c r="R47" i="1"/>
  <c r="R36" i="1"/>
  <c r="R24" i="1"/>
  <c r="R102" i="1"/>
  <c r="R83" i="1"/>
  <c r="Q83" i="1"/>
  <c r="T51" i="1"/>
  <c r="S51" i="1"/>
  <c r="R46" i="1"/>
  <c r="R89" i="1"/>
  <c r="S72" i="1"/>
  <c r="T72" i="1"/>
  <c r="R18" i="1"/>
  <c r="R129" i="1"/>
  <c r="R116" i="1"/>
  <c r="R21" i="1"/>
  <c r="R30" i="1"/>
  <c r="R135" i="1"/>
  <c r="T135" i="1" s="1"/>
  <c r="Q135" i="1"/>
  <c r="R126" i="1"/>
  <c r="R112" i="1"/>
  <c r="R128" i="1"/>
  <c r="Q128" i="1"/>
  <c r="R115" i="1"/>
  <c r="Q69" i="1"/>
  <c r="R84" i="1"/>
  <c r="R54" i="1"/>
  <c r="R49" i="1"/>
  <c r="R38" i="1"/>
  <c r="R77" i="1"/>
  <c r="Q77" i="1"/>
  <c r="R27" i="1"/>
  <c r="R43" i="1"/>
  <c r="Q81" i="1"/>
  <c r="R81" i="1"/>
  <c r="R22" i="1"/>
  <c r="R75" i="1"/>
  <c r="R42" i="1"/>
  <c r="R44" i="1"/>
  <c r="R86" i="1"/>
  <c r="R50" i="1"/>
  <c r="R29" i="1"/>
  <c r="R26" i="1"/>
  <c r="R136" i="1"/>
  <c r="Q136" i="1"/>
  <c r="R103" i="1"/>
  <c r="R138" i="1"/>
  <c r="R130" i="1"/>
  <c r="Q130" i="1"/>
  <c r="R34" i="1"/>
  <c r="R55" i="1"/>
  <c r="R35" i="1"/>
  <c r="R23" i="1"/>
  <c r="R79" i="1"/>
  <c r="R20" i="1"/>
  <c r="V120" i="1" l="1"/>
  <c r="S70" i="1"/>
  <c r="R60" i="1"/>
  <c r="T60" i="1" s="1"/>
  <c r="T90" i="1"/>
  <c r="S107" i="1"/>
  <c r="S80" i="1"/>
  <c r="T71" i="1"/>
  <c r="T33" i="1"/>
  <c r="S33" i="1"/>
  <c r="T112" i="1"/>
  <c r="R144" i="1"/>
  <c r="T144" i="1" s="1"/>
  <c r="Q144" i="1"/>
  <c r="T55" i="1"/>
  <c r="S55" i="1"/>
  <c r="S38" i="1"/>
  <c r="T38" i="1"/>
  <c r="Q17" i="1"/>
  <c r="Q15" i="1" s="1"/>
  <c r="S24" i="1"/>
  <c r="T24" i="1"/>
  <c r="T20" i="1"/>
  <c r="S20" i="1"/>
  <c r="Q40" i="1"/>
  <c r="Q16" i="1" s="1"/>
  <c r="T87" i="1"/>
  <c r="S87" i="1"/>
  <c r="T113" i="1"/>
  <c r="S113" i="1"/>
  <c r="S39" i="1"/>
  <c r="T39" i="1"/>
  <c r="S145" i="1"/>
  <c r="T145" i="1"/>
  <c r="S34" i="1"/>
  <c r="T34" i="1"/>
  <c r="T130" i="1"/>
  <c r="S130" i="1"/>
  <c r="T136" i="1"/>
  <c r="S136" i="1"/>
  <c r="S50" i="1"/>
  <c r="T50" i="1"/>
  <c r="S42" i="1"/>
  <c r="T42" i="1"/>
  <c r="T22" i="1"/>
  <c r="S22" i="1"/>
  <c r="T49" i="1"/>
  <c r="S49" i="1"/>
  <c r="T115" i="1"/>
  <c r="S115" i="1"/>
  <c r="T129" i="1"/>
  <c r="S129" i="1"/>
  <c r="S89" i="1"/>
  <c r="T89" i="1"/>
  <c r="T102" i="1"/>
  <c r="S102" i="1"/>
  <c r="S36" i="1"/>
  <c r="T36" i="1"/>
  <c r="S31" i="1"/>
  <c r="T31" i="1"/>
  <c r="T53" i="1"/>
  <c r="S53" i="1"/>
  <c r="T97" i="1"/>
  <c r="T47" i="1"/>
  <c r="S47" i="1"/>
  <c r="S61" i="1"/>
  <c r="T61" i="1"/>
  <c r="T117" i="1"/>
  <c r="S117" i="1"/>
  <c r="S48" i="1"/>
  <c r="T48" i="1"/>
  <c r="T114" i="1"/>
  <c r="S114" i="1"/>
  <c r="T45" i="1"/>
  <c r="S45" i="1"/>
  <c r="T26" i="1"/>
  <c r="S26" i="1"/>
  <c r="T43" i="1"/>
  <c r="S43" i="1"/>
  <c r="T29" i="1"/>
  <c r="S29" i="1"/>
  <c r="S75" i="1"/>
  <c r="T75" i="1"/>
  <c r="S77" i="1"/>
  <c r="T77" i="1"/>
  <c r="S54" i="1"/>
  <c r="T54" i="1"/>
  <c r="T18" i="1"/>
  <c r="S18" i="1"/>
  <c r="S46" i="1"/>
  <c r="T46" i="1"/>
  <c r="T83" i="1"/>
  <c r="S83" i="1"/>
  <c r="T91" i="1"/>
  <c r="S91" i="1"/>
  <c r="T126" i="1"/>
  <c r="R40" i="1"/>
  <c r="T59" i="1"/>
  <c r="S59" i="1"/>
  <c r="T98" i="1"/>
  <c r="S98" i="1"/>
  <c r="T76" i="1"/>
  <c r="S76" i="1"/>
  <c r="T35" i="1"/>
  <c r="S35" i="1"/>
  <c r="S86" i="1"/>
  <c r="T86" i="1"/>
  <c r="S32" i="1"/>
  <c r="T32" i="1"/>
  <c r="T139" i="1"/>
  <c r="S139" i="1"/>
  <c r="S37" i="1"/>
  <c r="T37" i="1"/>
  <c r="T25" i="1"/>
  <c r="S25" i="1"/>
  <c r="T74" i="1"/>
  <c r="S74" i="1"/>
  <c r="T106" i="1"/>
  <c r="S106" i="1"/>
  <c r="T81" i="1"/>
  <c r="S81" i="1"/>
  <c r="T138" i="1"/>
  <c r="S138" i="1"/>
  <c r="T79" i="1"/>
  <c r="S79" i="1"/>
  <c r="T103" i="1"/>
  <c r="S103" i="1"/>
  <c r="S44" i="1"/>
  <c r="T44" i="1"/>
  <c r="S28" i="1"/>
  <c r="T28" i="1"/>
  <c r="S30" i="1"/>
  <c r="T30" i="1"/>
  <c r="T104" i="1"/>
  <c r="S104" i="1"/>
  <c r="T23" i="1"/>
  <c r="S23" i="1"/>
  <c r="T27" i="1"/>
  <c r="S27" i="1"/>
  <c r="T84" i="1"/>
  <c r="S84" i="1"/>
  <c r="T128" i="1"/>
  <c r="S128" i="1"/>
  <c r="T21" i="1"/>
  <c r="S21" i="1"/>
  <c r="T116" i="1"/>
  <c r="S116" i="1"/>
  <c r="T137" i="1"/>
  <c r="S137" i="1"/>
  <c r="S85" i="1"/>
  <c r="T85" i="1"/>
  <c r="T41" i="1"/>
  <c r="S41" i="1"/>
  <c r="R140" i="1" l="1"/>
  <c r="R134" i="1"/>
  <c r="R143" i="1"/>
  <c r="S143" i="1" s="1"/>
  <c r="S142" i="1" s="1"/>
  <c r="S141" i="1" s="1"/>
  <c r="S60" i="1"/>
  <c r="Q143" i="1"/>
  <c r="Q142" i="1" s="1"/>
  <c r="Q141" i="1" s="1"/>
  <c r="R95" i="1"/>
  <c r="Q134" i="1"/>
  <c r="Q132" i="1" s="1"/>
  <c r="Q140" i="1"/>
  <c r="Q133" i="1" s="1"/>
  <c r="S40" i="1"/>
  <c r="S16" i="1" s="1"/>
  <c r="T40" i="1"/>
  <c r="T16" i="1" s="1"/>
  <c r="R16" i="1"/>
  <c r="Q14" i="1"/>
  <c r="Q95" i="1"/>
  <c r="Q93" i="1" s="1"/>
  <c r="T143" i="1" l="1"/>
  <c r="T142" i="1" s="1"/>
  <c r="T141" i="1" s="1"/>
  <c r="R142" i="1"/>
  <c r="R141" i="1" s="1"/>
  <c r="R17" i="1"/>
  <c r="Q127" i="1"/>
  <c r="R127" i="1"/>
  <c r="R69" i="1"/>
  <c r="R124" i="1"/>
  <c r="Q131" i="1"/>
  <c r="R123" i="1"/>
  <c r="Q123" i="1"/>
  <c r="Q122" i="1" s="1"/>
  <c r="Q121" i="1" s="1"/>
  <c r="Q105" i="1"/>
  <c r="Q94" i="1" s="1"/>
  <c r="Q92" i="1" s="1"/>
  <c r="T134" i="1"/>
  <c r="T132" i="1" s="1"/>
  <c r="S134" i="1"/>
  <c r="S132" i="1" s="1"/>
  <c r="R132" i="1"/>
  <c r="R78" i="1"/>
  <c r="Q78" i="1"/>
  <c r="Q67" i="1" s="1"/>
  <c r="T140" i="1"/>
  <c r="T133" i="1" s="1"/>
  <c r="S140" i="1"/>
  <c r="S133" i="1" s="1"/>
  <c r="R133" i="1"/>
  <c r="R93" i="1"/>
  <c r="R92" i="1" s="1"/>
  <c r="T95" i="1"/>
  <c r="T93" i="1" s="1"/>
  <c r="S95" i="1"/>
  <c r="S93" i="1" s="1"/>
  <c r="T17" i="1" l="1"/>
  <c r="T15" i="1" s="1"/>
  <c r="T14" i="1" s="1"/>
  <c r="R15" i="1"/>
  <c r="R14" i="1" s="1"/>
  <c r="S17" i="1"/>
  <c r="S15" i="1" s="1"/>
  <c r="S14" i="1" s="1"/>
  <c r="T127" i="1"/>
  <c r="S127" i="1"/>
  <c r="T69" i="1"/>
  <c r="S69" i="1"/>
  <c r="T124" i="1"/>
  <c r="S124" i="1"/>
  <c r="T131" i="1"/>
  <c r="R120" i="1"/>
  <c r="Q120" i="1"/>
  <c r="Q119" i="1" s="1"/>
  <c r="Q118" i="1" s="1"/>
  <c r="Q111" i="1"/>
  <c r="Q110" i="1" s="1"/>
  <c r="Q109" i="1" s="1"/>
  <c r="R68" i="1"/>
  <c r="Q68" i="1"/>
  <c r="Q66" i="1" s="1"/>
  <c r="T105" i="1"/>
  <c r="T94" i="1" s="1"/>
  <c r="S105" i="1"/>
  <c r="S94" i="1" s="1"/>
  <c r="R111" i="1"/>
  <c r="R131" i="1"/>
  <c r="S131" i="1"/>
  <c r="R122" i="1"/>
  <c r="R121" i="1" s="1"/>
  <c r="T123" i="1"/>
  <c r="S123" i="1"/>
  <c r="R67" i="1"/>
  <c r="T78" i="1"/>
  <c r="T67" i="1" s="1"/>
  <c r="S78" i="1"/>
  <c r="S67" i="1" s="1"/>
  <c r="Q149" i="1"/>
  <c r="Q10" i="1"/>
  <c r="Q13" i="1"/>
  <c r="S92" i="1" l="1"/>
  <c r="T92" i="1"/>
  <c r="S122" i="1"/>
  <c r="S121" i="1" s="1"/>
  <c r="T122" i="1"/>
  <c r="T121" i="1" s="1"/>
  <c r="T120" i="1"/>
  <c r="T119" i="1" s="1"/>
  <c r="T118" i="1" s="1"/>
  <c r="R119" i="1"/>
  <c r="R118" i="1" s="1"/>
  <c r="R10" i="1"/>
  <c r="R13" i="1"/>
  <c r="R66" i="1"/>
  <c r="T68" i="1"/>
  <c r="T66" i="1" s="1"/>
  <c r="S68" i="1"/>
  <c r="S66" i="1" s="1"/>
  <c r="Q65" i="1"/>
  <c r="Q12" i="1"/>
  <c r="Q11" i="1" s="1"/>
  <c r="Q148" i="1"/>
  <c r="Q147" i="1"/>
  <c r="Q146" i="1" s="1"/>
  <c r="S111" i="1"/>
  <c r="S110" i="1" s="1"/>
  <c r="R110" i="1"/>
  <c r="R109" i="1" s="1"/>
  <c r="T111" i="1"/>
  <c r="T110" i="1" s="1"/>
  <c r="S10" i="1"/>
  <c r="S13" i="1"/>
  <c r="T13" i="1"/>
  <c r="T10" i="1"/>
  <c r="T9" i="1" l="1"/>
  <c r="T8" i="1" s="1"/>
  <c r="R65" i="1"/>
  <c r="R12" i="1"/>
  <c r="R11" i="1" s="1"/>
  <c r="R9" i="1"/>
  <c r="R8" i="1" s="1"/>
  <c r="T65" i="1"/>
  <c r="T12" i="1"/>
  <c r="T11" i="1" s="1"/>
  <c r="Q9" i="1"/>
  <c r="Q8" i="1" s="1"/>
  <c r="S109" i="1"/>
  <c r="S9" i="1"/>
  <c r="S8" i="1" s="1"/>
  <c r="T109" i="1"/>
  <c r="S65" i="1"/>
  <c r="S12" i="1"/>
  <c r="S11" i="1" s="1"/>
</calcChain>
</file>

<file path=xl/sharedStrings.xml><?xml version="1.0" encoding="utf-8"?>
<sst xmlns="http://schemas.openxmlformats.org/spreadsheetml/2006/main" count="420" uniqueCount="216">
  <si>
    <t>Информация</t>
  </si>
  <si>
    <t>тыс. рублей</t>
  </si>
  <si>
    <t>Направление финансирования</t>
  </si>
  <si>
    <t>уровень бюджета</t>
  </si>
  <si>
    <t>КБК в 2020 году</t>
  </si>
  <si>
    <t xml:space="preserve">Закон края от 02.04.2020                  № 9-3811 </t>
  </si>
  <si>
    <t>Проект изменения бюджета</t>
  </si>
  <si>
    <t>Начислено с начала года</t>
  </si>
  <si>
    <t>Остаток  средств бюджета после начисления</t>
  </si>
  <si>
    <t>Оптимизация</t>
  </si>
  <si>
    <t>Сумма после оптимизации</t>
  </si>
  <si>
    <t>Потребность в средствах на год на 04.02</t>
  </si>
  <si>
    <t>Изменения от проекта ГП</t>
  </si>
  <si>
    <t>Комментарии</t>
  </si>
  <si>
    <t>Сумма</t>
  </si>
  <si>
    <t xml:space="preserve">% исполнения </t>
  </si>
  <si>
    <t>доп потребность (+)</t>
  </si>
  <si>
    <t>экономия (-)</t>
  </si>
  <si>
    <t>Государственная программа края "Развитие сельского хозяйства и регулирование рынков сельскохозяйственной продукции, сырья и продовольствия"</t>
  </si>
  <si>
    <t>краевой бюджет</t>
  </si>
  <si>
    <t>01</t>
  </si>
  <si>
    <t>федеральный бюджет</t>
  </si>
  <si>
    <t>02</t>
  </si>
  <si>
    <t>Прямая поддержка отрасли</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</si>
  <si>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</si>
  <si>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</si>
  <si>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</si>
  <si>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</si>
  <si>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</si>
  <si>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возмещение части затрат на уплату страховых премий по договорам с/х страхования в области растениеводства</t>
  </si>
  <si>
    <t>14 Б 00 21800</t>
  </si>
  <si>
    <t>Субсидии на оказание несвязанной поддержки в области растениеводства государственным и муниципальным предприятиям, сельскохозяйственным товаропроизводителям</t>
  </si>
  <si>
    <t>14 Б 00 21880</t>
  </si>
  <si>
    <t>Субсидии на возмещение части затрат на уплату страховых премий по договорам сельскохозяйственного страхования в области  аквакультуры (рыбоводства)</t>
  </si>
  <si>
    <t>14 Б 00 22020</t>
  </si>
  <si>
    <t>Субсидии на  компенсацию части затрат на содержание племенных рогачей маралов</t>
  </si>
  <si>
    <t>14 Б 00 22120</t>
  </si>
  <si>
    <t>Субсидии на компенсацию части затрат на приобретение кормов для рыбы</t>
  </si>
  <si>
    <t>14 Б 00 22180</t>
  </si>
  <si>
    <t>Субсидии на компенсацию части затрат на производство и реализацию молока</t>
  </si>
  <si>
    <t>14 Б 00 24050</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</si>
  <si>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</si>
  <si>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</si>
  <si>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</si>
  <si>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</si>
  <si>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компенсацию части затрат, связанных с приобретением телок и (или) нетелей и (или) коров-первотелок (за исключением импортированных) для замены поголовья коров, больных лейкозом и (или) инфицированных вирусом лейкоза крупного рогатого скота, выбывших на убой</t>
  </si>
  <si>
    <t>14 Б 00 24270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</si>
  <si>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</si>
  <si>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</si>
  <si>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Субсидии на компенсацию части затрат на содержание коров и нетелей крупного рогатого скота</t>
  </si>
  <si>
    <t>14 Б 00 24330</t>
  </si>
  <si>
    <t>Субсидии на возмещение части затрат, связанных с проведением добровольной сертификации пищевых продуктов</t>
  </si>
  <si>
    <t>14 Б 00 24340</t>
  </si>
  <si>
    <t>Субсидии на возмещение части затрат, связанных с оказанием услуг по продвижению пищевых продуктов</t>
  </si>
  <si>
    <t>14 Б 00 24350</t>
  </si>
  <si>
    <t>Субсидии на компенсацию части затрат на производство и реализацию продукции птицеводства</t>
  </si>
  <si>
    <t>14 Б 00 24360</t>
  </si>
  <si>
    <t>Субсидии на компенсацию части затрат на производство оригинальных и элитных семян зерновых и (или) зернобобовых культур</t>
  </si>
  <si>
    <t>14 Б 00 24390</t>
  </si>
  <si>
    <t>Субсидии на оказание поддержки производства продукции животноводства в районах Крайнего Севера</t>
  </si>
  <si>
    <t>14 Б 00 24450</t>
  </si>
  <si>
    <t>Субсидии на возмещение части затрат на проведение некорневой подкормки минеральными азотными удобрениями повевов озимой и яровой пшеницы</t>
  </si>
  <si>
    <t>14 Б 00 24460</t>
  </si>
  <si>
    <t>Гранты в форме субсидий сельскохозяйственным научным организациям на финансовое обеспечение затрат на развитие материально-технической базы, необходимой 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</si>
  <si>
    <t>14 Б 00 24470</t>
  </si>
  <si>
    <t>Субсидии на компенсация части затрат на производство и реализацию муки, и (или) крупы, и (или) макаронных изделий</t>
  </si>
  <si>
    <t>14 Б 00 24810</t>
  </si>
  <si>
    <t>Субсидии на возмещение части затрат, направленных на обеспечение прироста собственного производства зерновых, зернобобовых и масличных (за исключением рапса и сои) культур</t>
  </si>
  <si>
    <t>14 Б 00 R5021</t>
  </si>
  <si>
    <t>Субсидии на возмещение части затрат, направленных на обеспечение прироста собственного производства молока</t>
  </si>
  <si>
    <t>14 Б 00 R5022</t>
  </si>
  <si>
    <t>Cубсидии на возмещение части затрат на поддержку элитного семеноводства и на проведение комплекса агротехнических работ в области развития семеноводства сельскохозяйственных культур</t>
  </si>
  <si>
    <t>14 Б 00 R5081</t>
  </si>
  <si>
    <t>Cубсидии на возмещение части затрат на поддержку собственного производства молока</t>
  </si>
  <si>
    <t>14 Б 00 R5082</t>
  </si>
  <si>
    <t xml:space="preserve">Субсидии на возмещение части затрат на племенное маточное поголовье с/х животных, племенных быков-производителей  </t>
  </si>
  <si>
    <t>14 Б 00 R5083</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</si>
  <si>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</si>
  <si>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14 Б 00 R5084</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</si>
  <si>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t>
  </si>
  <si>
    <t>14 Б 00 R5087</t>
  </si>
  <si>
    <t>Субсидии на возмещение части затрат на уплату страховых премий, начисленных по договорам сельскохозяйственного страхования в области животноводства</t>
  </si>
  <si>
    <t>14 Б 00 R5085</t>
  </si>
  <si>
    <t>Субсидии на возмещение части затрат, направленных на производство бобов соевых и (или) семян рапса масличных культур</t>
  </si>
  <si>
    <t>14 Б Т2 52590</t>
  </si>
  <si>
    <t>Субсидии на возмещение части затрат на содержание коров молочного направления продуктивности,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</si>
  <si>
    <t>14 5 00 22460</t>
  </si>
  <si>
    <t>Субсидии на возмещение части затрат на приобретение племенных нетелей и (или) коров молочного направления продуктивности, включенных в Государственный реестр селекционных достижений, допущенных к использованию</t>
  </si>
  <si>
    <t>14 5 00 22470</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</si>
  <si>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</si>
  <si>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14 5 00 22900</t>
  </si>
  <si>
    <t>Гранты в форме субсидий на финансовое обеспечение затрат на развитие несельскохозяйственных видов деятельности</t>
  </si>
  <si>
    <t>14 5 00 22920</t>
  </si>
  <si>
    <t>Субсидии крестьянским (фермерским) хозяйствам и сельскохозяйственным потребительским кооперативам на возмещение части затрат на уплату процентов по кредитам (займам), полученным на срок до 8 лет</t>
  </si>
  <si>
    <t>14 5 00 24370</t>
  </si>
  <si>
    <t>Субсидии крестьянским (фермерским) хозяйствам, сельскохозяйственным потребительским кооперативам и сельскохозяйственным потребительским кооперативам, образованным двумя и более сельскохозяйственными потребительскими кооперативами, зарегистрированными на территории края, на возмещение части затрат на уплату процентов по кредитам (займам), полученным на срок до 2 лет и до 8 лет</t>
  </si>
  <si>
    <t>14 5 00 22440</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</si>
  <si>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</si>
  <si>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14 5 00 24380</t>
  </si>
  <si>
    <t>Гранты в форме субсидий на финансовое обеспечение затрат на создание и (или) развитие сельскохозяйственных потребительских кооперативов</t>
  </si>
  <si>
    <t>14 5 00 22480</t>
  </si>
  <si>
    <t>Гранты в форме субсидий главам крестьянских (фермерских) хозяйств на финансовое обеспечение затрат на развитие семейных ферм</t>
  </si>
  <si>
    <t>14 5 00 R5023</t>
  </si>
  <si>
    <t>Гранты в форме субсидий сельскохозяйственным потребительским кооперативам на финансовое обеспечение затрат на развитие материально-технической базы</t>
  </si>
  <si>
    <t>14 5 00 R5024</t>
  </si>
  <si>
    <t>Гранты в форме субсидий «Агростартап» крестьянским (фермерским) хозяйствам на финансовое обеспечение затрат, связанных с реализацией проекта создания и развития крестьянского (фермерского) хозяйства</t>
  </si>
  <si>
    <t>14 5 I7 54801</t>
  </si>
  <si>
    <t>Субсидии сельскохозяйственным потребительским кооперативам на возмещение части затрат, понесенных в текущем финансовом году</t>
  </si>
  <si>
    <t>14 5 I7 54802</t>
  </si>
  <si>
    <t xml:space="preserve">Cубсидии центру компетенций в сфере сельскохозяйственной кооперации и поддержки фермеров на возмещение затрат, связанных с осуществлением его деятельности, с оказанием консультационных услуг </t>
  </si>
  <si>
    <t>14 5 00 22450</t>
  </si>
  <si>
    <t>Субсидии центру компетенций в сфере сельскохозяйственной кооперации и поддержки фермеров на софинансирование затрат, связанных с осуществлением текущей деятельности</t>
  </si>
  <si>
    <t>14 5 I7 54803</t>
  </si>
  <si>
    <t xml:space="preserve">Субсидии на возмещение части затрат на уплату процентов по кредитам, полученным на срок до 10 лет </t>
  </si>
  <si>
    <t>14 Г 00 22820</t>
  </si>
  <si>
    <t>Субсидии на компенсацию части затрат на разработку проектной документации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</si>
  <si>
    <t>14 Г 00 22350</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</si>
  <si>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</si>
  <si>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</si>
  <si>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Субсидии на возмещение части прямых понесенных затрат на создание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</si>
  <si>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</si>
  <si>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</si>
  <si>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</si>
  <si>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На 01.02.2020 по переходящим кредитам потребность в субсидии 69 536,3 тыс. руб., ООО Малтат - 52 976,9 тыс. руб. Итого 122 513,2 тыс. руб.</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</si>
  <si>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</si>
  <si>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</si>
  <si>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потребность АО Свинокомплекс Красноярский за 2019-2020 годы - 58 923,9 т.р., ООО ОбъединениеАгроЭлита - 10 680,0 т.р.</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</si>
  <si>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</si>
  <si>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</si>
  <si>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 xml:space="preserve">Субсидии на возмещение части затрат на строительство заготовительных пунктов, включая приобретение технологического оборудования для переработки сельскохозяйственной продукции, недревесных и пищевых лесных ресурсов, лекарственных растений </t>
  </si>
  <si>
    <t>14 Г 00 23120</t>
  </si>
  <si>
    <t>Субсидии на возмещение части затрат на уплату процентов по инвестиционным кредитам (займам) в агропромышленном комплексе</t>
  </si>
  <si>
    <t>14 Г 00 R4330</t>
  </si>
  <si>
    <t>потребность в субсидии, направленная в МСХ. Изменения ФБ планируется в июле</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</si>
  <si>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</si>
  <si>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</si>
  <si>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в соответствии с заключенным Соглашением с Росрыболовство и кредитом на приобретение  кормов</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</si>
  <si>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 техники и оборудования</t>
  </si>
  <si>
    <t>14 4 00 22310</t>
  </si>
  <si>
    <t>Расходы на приобретение изделий автомобильной промышленности, тракторов, сельскохозяйственных машин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</si>
  <si>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</si>
  <si>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</si>
  <si>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</si>
  <si>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Субсидии на компенсацию части затрат, связанных с оплатой первоначального (авансового) лизингового взноса и  очередных лизинговых платежей</t>
  </si>
  <si>
    <t>14 4 00 22800</t>
  </si>
  <si>
    <t>Субсидии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медицинской техники, оборудования лабораторного для анализа молока, оборудования лабораторного для иммуногенетических и молекулярно-генетических исследований, оборудования для содержания птицы яичного направления</t>
  </si>
  <si>
    <t>14 4 00 24510</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</si>
  <si>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</si>
  <si>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14 4 00 24520</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</si>
  <si>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зерновых сушилок, и (или) новых посевных комплексов</t>
  </si>
  <si>
    <t>14 4 00 24530</t>
  </si>
  <si>
    <t>Субсидии на возмещение части затрат на проведение культуртехнических мероприятий</t>
  </si>
  <si>
    <t>14 А 00 24180</t>
  </si>
  <si>
    <t>Оплата услуг по проведению лекций, семинаров, дополнительному профессиональному образованию рабочих, служащих сельскохозяйственных товаропроизводителей, вновь созданных сельскохозяйственных товаропроизводителей, организаций агропромышленного комплекса, государственных и муниципальных предприятий, преподавателей, мастеров производственного обучения сельскохозяйственных образовательных организаций и муниципальных служащих</t>
  </si>
  <si>
    <t>14 6 00 22520</t>
  </si>
  <si>
    <t>Социальные выплаты на обустройство молодым специалистам, молодым рабочим</t>
  </si>
  <si>
    <t>14 6 00 22550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</si>
  <si>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t>
  </si>
  <si>
    <t>14 6 00 22560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</si>
  <si>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дополнительным профессиональным образованием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</si>
  <si>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</si>
  <si>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Субсидии базовым хозяйствам на компенсацию затрат, связанных с доплатой работнику базового хозяйства, осуществляющему руководство производственной и (или) преддипломной практикой студента</t>
  </si>
  <si>
    <t>14 6 00 23000</t>
  </si>
  <si>
    <t>Субсидии базовым хозяйствам на компенсацию затрат, связанных  с выплатой заработной платы  студентам, в случае его трудоустройства по срочному трудовому договору в период прохождения производственной и (или) преддипломной практики</t>
  </si>
  <si>
    <t>14 6 00 23010</t>
  </si>
  <si>
    <t xml:space="preserve">Социальные выплаты на обустройство гражданам, изъявившим желание переехать на постоянное место жительства в сельскую местность </t>
  </si>
  <si>
    <t>14 6 00 24640</t>
  </si>
  <si>
    <t>Социальная выплата рабочим, служащим на компенсацию затрат, связанных с получением высшего образования по очно-заочной, заочной форме обучения</t>
  </si>
  <si>
    <t>14 6 00 24680</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</si>
  <si>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</si>
  <si>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14 7 00 22610</t>
  </si>
  <si>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</si>
  <si>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</si>
  <si>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</si>
  <si>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14 7 00 22650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</si>
  <si>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</si>
  <si>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</si>
  <si>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Улучшение жилищных условий граждан, проживающих на сельских территориях</t>
  </si>
  <si>
    <t>14 7 00 R5760</t>
  </si>
  <si>
    <t>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t>
  </si>
  <si>
    <t>14 Д 00 24400</t>
  </si>
  <si>
    <t>Гранты в форме субсидий некоммерческим товариществам на финансовое обеспечение затрат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товарищества</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</si>
  <si>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</si>
  <si>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t>
  </si>
  <si>
    <t>14 Д 00 75750</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</si>
  <si>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</si>
  <si>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</si>
  <si>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</si>
  <si>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Расходы на закупку электронно-вычислительной техники, оргтехники, сетевого и серверного оборудования, компьютерного программного обеспечения и услуг по его разработке, модификации, адаптации, тестированию, сопровождению (в том числе технической поддержки) для центрального узла информационного обеспечения агропромышленного комплекса и услуг по обучению специалистов, использующих программное обеспечение</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</si>
  <si>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</si>
  <si>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</si>
  <si>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</si>
  <si>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</si>
  <si>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</si>
  <si>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Расходы на закупку консультационных услуг</t>
  </si>
  <si>
    <t>14 8 00 22770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</si>
  <si>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</si>
  <si>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</si>
  <si>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Расходы на реализацию региональной программы Красноярского края "Обеспечение защиты прав потребителей"</t>
  </si>
  <si>
    <t>14 8 00 22720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</si>
  <si>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</si>
  <si>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</si>
  <si>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по состоянию на 01.04.2020</t>
  </si>
  <si>
    <t>Подпрограмма "Обеспечение реализации Государственной программы"</t>
  </si>
  <si>
    <t>Подпрограмма "Поддержка садоводства и огородничества"</t>
  </si>
  <si>
    <t>Подпрограмма "Кадровое обеспечение агропромышленного комплекса"</t>
  </si>
  <si>
    <t>Подпрограмма "Техническая и технологическая модернизация"</t>
  </si>
  <si>
    <t>Подпрограмма "Стимулирование инвестиционной деятельности в агропромышленном комплексе"</t>
  </si>
  <si>
    <t>Подпрограмма "Развитие малых форм хозяйствования и сельскохозяйственной кооперации"</t>
  </si>
  <si>
    <t>Перечислено получателям на 01.04.2020</t>
  </si>
  <si>
    <t>о финансировании мероприятий, главным распорядителем которых является министерство сельского хозяйство и торговли Красноярского края,в рамках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2020 году</t>
  </si>
  <si>
    <t>Начислено, но не перечислено получателям по состоянию на 01.04.2020</t>
  </si>
  <si>
    <t>Предусмотрено на 2020 год</t>
  </si>
  <si>
    <t>Подпрограмма "Развитие мелиорации земель сельскохозяйственного назначения"</t>
  </si>
  <si>
    <t>Подпрограмма "Коиплексное развитие сельских территорий"</t>
  </si>
  <si>
    <t>Подпрограмма "Развитие отраслей агропромышленного комплекса"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</si>
</sst>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
    <numFmt numFmtId="167" formatCode="#,##0.00000"/>
    <numFmt numFmtId="168" formatCode="#,##0.000"/>
  </numFmts>
  <fonts count="19" x14ac:knownFonts="1">
    <font>
      <sz val="10"/>
      <name val="Arial Cyr"/>
      <charset val="204"/>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sz val="12"/>
      <color indexed="8"/>
      <name val="Times New Roman"/>
      <family val="1"/>
      <charset val="204"/>
    </font>
    <font>
      <i/>
      <sz val="12"/>
      <name val="Times New Roman"/>
      <family val="1"/>
      <charset val="204"/>
    </font>
    <font>
      <i/>
      <sz val="11"/>
      <name val="Times New Roman"/>
      <family val="1"/>
      <charset val="204"/>
    </font>
  </fonts>
  <fills count="7">
    <fill>
      <patternFill patternType="none"/>
    </fill>
    <fill>
      <patternFill patternType="gray125"/>
    </fill>
    <fill>
      <patternFill patternType="solid">
        <fgColor rgb="FF99FF9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FFCC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30">
    <xf numFmtId="0" fontId="0" fillId="0" borderId="0" xfId="0"/>
    <xf numFmtId="0" fontId="2" fillId="0" borderId="0" xfId="0" applyFont="1" applyFill="1" applyAlignment="1">
      <alignment horizontal="center" vertical="top" wrapText="1"/>
    </xf>
    <xf numFmtId="0" fontId="3" fillId="0" borderId="0" xfId="0" applyFont="1" applyAlignment="1">
      <alignment vertical="top"/>
    </xf>
    <xf numFmtId="14" fontId="2" fillId="0" borderId="0" xfId="0" applyNumberFormat="1" applyFont="1" applyFill="1" applyAlignment="1">
      <alignment horizontal="center" vertical="top" wrapText="1"/>
    </xf>
    <xf numFmtId="4" fontId="3" fillId="0" borderId="0" xfId="0" applyNumberFormat="1" applyFont="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64" fontId="3"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5" fontId="3" fillId="0" borderId="0" xfId="0" applyNumberFormat="1" applyFont="1" applyAlignment="1">
      <alignment vertical="top"/>
    </xf>
    <xf numFmtId="4" fontId="3" fillId="0" borderId="0" xfId="0" applyNumberFormat="1" applyFont="1" applyFill="1" applyAlignment="1">
      <alignment horizontal="right" vertical="top"/>
    </xf>
    <xf numFmtId="0" fontId="5" fillId="0" borderId="0" xfId="0" applyFont="1" applyFill="1" applyAlignment="1">
      <alignment horizontal="right"/>
    </xf>
    <xf numFmtId="0" fontId="3" fillId="0" borderId="0" xfId="0" applyFont="1" applyAlignment="1">
      <alignment horizontal="center" vertical="center"/>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wrapText="1"/>
    </xf>
    <xf numFmtId="164" fontId="3"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3" fillId="0" borderId="1" xfId="0" applyFont="1" applyBorder="1" applyAlignment="1">
      <alignment vertical="top"/>
    </xf>
    <xf numFmtId="0" fontId="6" fillId="3" borderId="1" xfId="0" applyFont="1" applyFill="1" applyBorder="1" applyAlignment="1">
      <alignment horizontal="left" vertical="top" wrapText="1"/>
    </xf>
    <xf numFmtId="0" fontId="6" fillId="3" borderId="1" xfId="0" applyFont="1" applyFill="1" applyBorder="1" applyAlignment="1">
      <alignment horizontal="center" wrapText="1"/>
    </xf>
    <xf numFmtId="4" fontId="7" fillId="3" borderId="1" xfId="0" applyNumberFormat="1" applyFont="1" applyFill="1" applyBorder="1" applyAlignment="1">
      <alignment horizontal="right" wrapText="1"/>
    </xf>
    <xf numFmtId="4" fontId="8" fillId="3" borderId="1" xfId="0" applyNumberFormat="1" applyFont="1" applyFill="1" applyBorder="1" applyAlignment="1">
      <alignment horizontal="right" wrapText="1"/>
    </xf>
    <xf numFmtId="0" fontId="2" fillId="0" borderId="1" xfId="0" applyFont="1" applyFill="1" applyBorder="1" applyAlignment="1">
      <alignment vertical="top"/>
    </xf>
    <xf numFmtId="0" fontId="2" fillId="0" borderId="0" xfId="0" applyFont="1" applyFill="1" applyAlignment="1">
      <alignment vertical="top"/>
    </xf>
    <xf numFmtId="0" fontId="9" fillId="0" borderId="1" xfId="0" applyFont="1" applyFill="1" applyBorder="1" applyAlignment="1">
      <alignment horizontal="left" vertical="top" wrapText="1" indent="2"/>
    </xf>
    <xf numFmtId="49" fontId="10" fillId="0" borderId="1" xfId="0" applyNumberFormat="1" applyFont="1" applyFill="1" applyBorder="1" applyAlignment="1">
      <alignment horizontal="center"/>
    </xf>
    <xf numFmtId="4" fontId="11"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0" fontId="12" fillId="0" borderId="0" xfId="0" applyFont="1" applyFill="1" applyAlignment="1">
      <alignment vertical="top"/>
    </xf>
    <xf numFmtId="0" fontId="6" fillId="4" borderId="1" xfId="0" applyFont="1" applyFill="1" applyBorder="1" applyAlignment="1">
      <alignment horizontal="left" vertical="top" wrapText="1"/>
    </xf>
    <xf numFmtId="4" fontId="8" fillId="4" borderId="1" xfId="0" applyNumberFormat="1" applyFont="1" applyFill="1" applyBorder="1" applyAlignment="1">
      <alignment horizontal="right" wrapText="1"/>
    </xf>
    <xf numFmtId="0" fontId="13" fillId="0" borderId="1" xfId="0" applyFont="1" applyFill="1" applyBorder="1" applyAlignment="1">
      <alignment horizontal="left" vertical="top" wrapText="1" indent="2"/>
    </xf>
    <xf numFmtId="0" fontId="8" fillId="0" borderId="1" xfId="0" applyFont="1" applyFill="1" applyBorder="1" applyAlignment="1">
      <alignment horizontal="left" vertical="top" wrapText="1"/>
    </xf>
    <xf numFmtId="49" fontId="3" fillId="5" borderId="1" xfId="0" applyNumberFormat="1" applyFont="1" applyFill="1" applyBorder="1" applyAlignment="1">
      <alignment horizontal="center"/>
    </xf>
    <xf numFmtId="4" fontId="8" fillId="0" borderId="1" xfId="0" applyNumberFormat="1" applyFont="1" applyFill="1" applyBorder="1" applyAlignment="1">
      <alignment horizontal="right" wrapText="1"/>
    </xf>
    <xf numFmtId="4" fontId="8" fillId="0" borderId="1" xfId="0" applyNumberFormat="1" applyFont="1" applyBorder="1" applyAlignment="1">
      <alignment vertical="top"/>
    </xf>
    <xf numFmtId="0" fontId="8" fillId="0" borderId="0" xfId="0" applyFont="1" applyAlignment="1">
      <alignment vertical="top"/>
    </xf>
    <xf numFmtId="49" fontId="14" fillId="0" borderId="1" xfId="0" applyNumberFormat="1" applyFont="1" applyFill="1" applyBorder="1" applyAlignment="1">
      <alignment horizontal="center"/>
    </xf>
    <xf numFmtId="0" fontId="15" fillId="0" borderId="1" xfId="0" applyFont="1" applyBorder="1" applyAlignment="1">
      <alignment vertical="top"/>
    </xf>
    <xf numFmtId="0" fontId="15" fillId="0" borderId="0" xfId="0" applyFont="1" applyAlignment="1">
      <alignment vertical="top"/>
    </xf>
    <xf numFmtId="166"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 fontId="3" fillId="0" borderId="1" xfId="0" applyNumberFormat="1" applyFont="1" applyFill="1" applyBorder="1" applyAlignment="1">
      <alignment horizontal="right"/>
    </xf>
    <xf numFmtId="4" fontId="3" fillId="0" borderId="5"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164" fontId="3" fillId="0" borderId="1" xfId="0" applyNumberFormat="1" applyFont="1" applyBorder="1" applyAlignment="1"/>
    <xf numFmtId="4" fontId="3" fillId="0" borderId="1" xfId="0" applyNumberFormat="1" applyFont="1" applyFill="1" applyBorder="1" applyAlignment="1"/>
    <xf numFmtId="49" fontId="3" fillId="0" borderId="1" xfId="0" applyNumberFormat="1" applyFont="1" applyFill="1" applyBorder="1" applyAlignment="1">
      <alignment horizontal="left" vertical="top" wrapText="1"/>
    </xf>
    <xf numFmtId="4" fontId="3" fillId="6" borderId="5" xfId="0" applyNumberFormat="1" applyFont="1" applyFill="1" applyBorder="1" applyAlignment="1">
      <alignment horizontal="right" wrapText="1"/>
    </xf>
    <xf numFmtId="49" fontId="3" fillId="5"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0" borderId="1" xfId="0" applyNumberFormat="1" applyFont="1" applyFill="1" applyBorder="1" applyAlignment="1">
      <alignment horizontal="left" vertical="top" wrapText="1"/>
    </xf>
    <xf numFmtId="0" fontId="3" fillId="0" borderId="1" xfId="0" applyFont="1" applyBorder="1" applyAlignment="1"/>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164" fontId="3" fillId="0" borderId="1" xfId="0" applyNumberFormat="1" applyFont="1" applyFill="1" applyBorder="1" applyAlignment="1">
      <alignment horizontal="right" wrapText="1"/>
    </xf>
    <xf numFmtId="0" fontId="3" fillId="0" borderId="1" xfId="0" applyFont="1" applyBorder="1" applyAlignment="1">
      <alignment vertical="top" wrapText="1"/>
    </xf>
    <xf numFmtId="167" fontId="3" fillId="0" borderId="1" xfId="0" applyNumberFormat="1" applyFont="1" applyFill="1" applyBorder="1" applyAlignment="1">
      <alignment horizontal="right" wrapText="1"/>
    </xf>
    <xf numFmtId="165" fontId="3" fillId="0" borderId="1" xfId="0" applyNumberFormat="1" applyFont="1" applyFill="1" applyBorder="1" applyAlignment="1">
      <alignment horizontal="right" wrapText="1"/>
    </xf>
    <xf numFmtId="4" fontId="8" fillId="5" borderId="1" xfId="0" applyNumberFormat="1" applyFont="1" applyFill="1" applyBorder="1" applyAlignment="1">
      <alignment horizontal="right" wrapText="1"/>
    </xf>
    <xf numFmtId="49" fontId="3" fillId="0" borderId="1" xfId="0" applyNumberFormat="1" applyFont="1" applyFill="1" applyBorder="1" applyAlignment="1">
      <alignment horizontal="center" vertical="center"/>
    </xf>
    <xf numFmtId="0" fontId="3" fillId="0" borderId="0" xfId="0" applyFont="1" applyFill="1" applyAlignment="1">
      <alignment vertical="top"/>
    </xf>
    <xf numFmtId="0" fontId="3" fillId="0" borderId="1" xfId="0" applyNumberFormat="1" applyFont="1" applyFill="1" applyBorder="1" applyAlignment="1">
      <alignment horizontal="center" vertical="center"/>
    </xf>
    <xf numFmtId="168" fontId="3" fillId="0" borderId="1" xfId="0" applyNumberFormat="1" applyFont="1" applyFill="1" applyBorder="1" applyAlignment="1">
      <alignment horizontal="right" wrapText="1"/>
    </xf>
    <xf numFmtId="0" fontId="8" fillId="0" borderId="1" xfId="0" applyNumberFormat="1" applyFont="1" applyFill="1" applyBorder="1" applyAlignment="1">
      <alignment horizontal="right"/>
    </xf>
    <xf numFmtId="0" fontId="8" fillId="0" borderId="1" xfId="0" applyFont="1" applyBorder="1" applyAlignment="1">
      <alignment vertical="top"/>
    </xf>
    <xf numFmtId="0" fontId="8" fillId="0" borderId="2"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NumberFormat="1" applyFont="1" applyFill="1" applyBorder="1" applyAlignment="1">
      <alignment horizontal="right"/>
    </xf>
    <xf numFmtId="4" fontId="3" fillId="0" borderId="1" xfId="0" applyNumberFormat="1" applyFont="1" applyFill="1" applyBorder="1" applyAlignment="1">
      <alignment vertical="center" wrapText="1"/>
    </xf>
    <xf numFmtId="0"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center"/>
    </xf>
    <xf numFmtId="0" fontId="13" fillId="0" borderId="1" xfId="0" applyFont="1" applyFill="1" applyBorder="1" applyAlignment="1">
      <alignment horizontal="left" wrapText="1" indent="2"/>
    </xf>
    <xf numFmtId="0" fontId="3" fillId="0" borderId="2" xfId="0" applyFont="1" applyFill="1" applyBorder="1" applyAlignment="1">
      <alignment vertical="top" wrapText="1"/>
    </xf>
    <xf numFmtId="49" fontId="3" fillId="0" borderId="1" xfId="0" applyNumberFormat="1" applyFont="1" applyFill="1" applyBorder="1" applyAlignment="1">
      <alignment horizontal="left" wrapText="1"/>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center"/>
    </xf>
    <xf numFmtId="0" fontId="16" fillId="0" borderId="1" xfId="0" applyNumberFormat="1" applyFont="1" applyFill="1" applyBorder="1" applyAlignment="1">
      <alignment horizontal="right"/>
    </xf>
    <xf numFmtId="164" fontId="3" fillId="0" borderId="1" xfId="0" applyNumberFormat="1" applyFont="1" applyFill="1" applyBorder="1" applyAlignment="1"/>
    <xf numFmtId="49" fontId="16" fillId="0" borderId="2" xfId="0" applyNumberFormat="1" applyFont="1" applyFill="1" applyBorder="1" applyAlignment="1">
      <alignment horizontal="center"/>
    </xf>
    <xf numFmtId="0" fontId="3" fillId="0" borderId="2" xfId="0" applyNumberFormat="1" applyFont="1" applyFill="1" applyBorder="1" applyAlignment="1">
      <alignment horizontal="left" vertical="top" wrapText="1"/>
    </xf>
    <xf numFmtId="0" fontId="16" fillId="0" borderId="2" xfId="0" applyNumberFormat="1" applyFont="1" applyFill="1" applyBorder="1" applyAlignment="1">
      <alignment horizontal="right"/>
    </xf>
    <xf numFmtId="4" fontId="8" fillId="0" borderId="1" xfId="0" applyNumberFormat="1" applyFont="1" applyFill="1" applyBorder="1" applyAlignment="1">
      <alignment horizontal="right"/>
    </xf>
    <xf numFmtId="4" fontId="3" fillId="0" borderId="2" xfId="0" applyNumberFormat="1" applyFont="1" applyFill="1" applyBorder="1" applyAlignment="1">
      <alignment horizontal="right" wrapText="1"/>
    </xf>
    <xf numFmtId="0" fontId="3" fillId="0" borderId="1" xfId="0" applyFont="1" applyFill="1" applyBorder="1" applyAlignment="1">
      <alignment vertical="top" wrapText="1"/>
    </xf>
    <xf numFmtId="0" fontId="17" fillId="0" borderId="1" xfId="0" applyFont="1" applyFill="1" applyBorder="1" applyAlignment="1">
      <alignment horizontal="left" vertical="top" wrapText="1"/>
    </xf>
    <xf numFmtId="49" fontId="17" fillId="0" borderId="1" xfId="0" applyNumberFormat="1" applyFont="1" applyFill="1" applyBorder="1" applyAlignment="1">
      <alignment horizontal="center"/>
    </xf>
    <xf numFmtId="0" fontId="18" fillId="0" borderId="1" xfId="0" applyNumberFormat="1" applyFont="1" applyFill="1" applyBorder="1" applyAlignment="1">
      <alignment horizontal="right"/>
    </xf>
    <xf numFmtId="4" fontId="18" fillId="0" borderId="1" xfId="0" applyNumberFormat="1" applyFont="1" applyFill="1" applyBorder="1" applyAlignment="1">
      <alignment horizontal="right" wrapText="1"/>
    </xf>
    <xf numFmtId="4" fontId="17" fillId="0" borderId="1" xfId="0" applyNumberFormat="1" applyFont="1" applyFill="1" applyBorder="1" applyAlignment="1">
      <alignment horizontal="right" wrapText="1"/>
    </xf>
    <xf numFmtId="4" fontId="3" fillId="0" borderId="1" xfId="0" applyNumberFormat="1" applyFont="1" applyBorder="1" applyAlignment="1"/>
    <xf numFmtId="0" fontId="17" fillId="0" borderId="1" xfId="0" applyFont="1" applyBorder="1" applyAlignment="1">
      <alignment vertical="top"/>
    </xf>
    <xf numFmtId="0" fontId="17" fillId="0" borderId="0" xfId="0" applyFont="1" applyAlignment="1">
      <alignment vertical="top"/>
    </xf>
    <xf numFmtId="4" fontId="3" fillId="0" borderId="6" xfId="0" applyNumberFormat="1" applyFont="1" applyFill="1" applyBorder="1" applyAlignment="1">
      <alignment horizontal="right" wrapText="1"/>
    </xf>
    <xf numFmtId="4" fontId="3" fillId="0" borderId="7" xfId="0" applyNumberFormat="1" applyFont="1" applyFill="1" applyBorder="1" applyAlignment="1">
      <alignment horizontal="right" wrapText="1"/>
    </xf>
    <xf numFmtId="4" fontId="3" fillId="0" borderId="7" xfId="0" applyNumberFormat="1" applyFont="1" applyBorder="1" applyAlignment="1"/>
    <xf numFmtId="0" fontId="3" fillId="0" borderId="0" xfId="0" applyFont="1" applyBorder="1" applyAlignment="1">
      <alignment vertical="top"/>
    </xf>
    <xf numFmtId="0" fontId="3" fillId="0" borderId="0" xfId="0" applyFont="1" applyFill="1" applyAlignment="1">
      <alignment vertical="top" wrapText="1"/>
    </xf>
    <xf numFmtId="0" fontId="3" fillId="0" borderId="0" xfId="0" applyFont="1" applyFill="1" applyAlignment="1">
      <alignment horizontal="center" wrapText="1"/>
    </xf>
    <xf numFmtId="0" fontId="3" fillId="0" borderId="0" xfId="0" applyFont="1" applyFill="1" applyAlignment="1">
      <alignment horizontal="right" vertical="top" wrapText="1"/>
    </xf>
    <xf numFmtId="0" fontId="3" fillId="0" borderId="0" xfId="0" applyFont="1" applyAlignment="1">
      <alignment horizontal="right" vertical="top"/>
    </xf>
    <xf numFmtId="0" fontId="3" fillId="0" borderId="0" xfId="0" applyFont="1" applyFill="1" applyAlignment="1">
      <alignment horizontal="right" vertical="top"/>
    </xf>
    <xf numFmtId="165" fontId="3" fillId="0" borderId="0" xfId="0" applyNumberFormat="1" applyFont="1" applyAlignment="1">
      <alignment horizontal="right" vertical="top"/>
    </xf>
    <xf numFmtId="0" fontId="3" fillId="0" borderId="0" xfId="0" applyNumberFormat="1" applyFont="1" applyFill="1" applyBorder="1" applyAlignment="1">
      <alignment horizontal="left" vertical="top" wrapText="1"/>
    </xf>
    <xf numFmtId="0" fontId="3" fillId="0" borderId="0" xfId="0" applyFont="1" applyFill="1" applyAlignment="1">
      <alignment horizontal="center"/>
    </xf>
    <xf numFmtId="4" fontId="2" fillId="0" borderId="0" xfId="0" applyNumberFormat="1" applyFont="1" applyFill="1" applyAlignment="1">
      <alignment vertical="top"/>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center" vertical="top" wrapText="1"/>
    </xf>
    <xf numFmtId="14" fontId="2" fillId="0" borderId="0" xfId="0" applyNumberFormat="1" applyFont="1" applyFill="1" applyAlignment="1">
      <alignment horizontal="center" vertical="top"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NumberFormat="1" applyFont="1" applyFill="1" applyBorder="1" applyAlignment="1">
      <alignment wrapText="1"/>
    </xf>
    <xf numFmtId="0" fontId="3" fillId="0" borderId="5" xfId="0" applyNumberFormat="1" applyFont="1" applyFill="1" applyBorder="1" applyAlignment="1">
      <alignment wrapText="1"/>
    </xf>
    <xf numFmtId="0" fontId="3" fillId="0" borderId="2" xfId="0" applyNumberFormat="1" applyFont="1" applyFill="1" applyBorder="1" applyAlignment="1">
      <alignment horizontal="left" wrapText="1"/>
    </xf>
    <xf numFmtId="0" fontId="3" fillId="0" borderId="5" xfId="0" applyNumberFormat="1" applyFont="1" applyFill="1" applyBorder="1" applyAlignment="1">
      <alignment horizontal="left" wrapText="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174"/>
  <sheetViews>
    <sheetView showZeros="0" tabSelected="1" view="pageBreakPreview" zoomScale="80" zoomScaleNormal="90" zoomScaleSheetLayoutView="80" workbookViewId="0">
      <selection activeCell="A5" sqref="A5:A6"/>
    </sheetView>
  </sheetViews>
  <sheetFormatPr defaultColWidth="9.140625" defaultRowHeight="15.75" x14ac:dyDescent="0.25"/>
  <cols>
    <col min="1" max="1" width="66.5703125" style="65" customWidth="1"/>
    <col min="2" max="2" width="9.140625" style="110" hidden="1" customWidth="1"/>
    <col min="3" max="3" width="15.42578125" style="65" hidden="1" customWidth="1"/>
    <col min="4" max="4" width="16.28515625" style="65" customWidth="1"/>
    <col min="5" max="5" width="15.28515625" style="2" hidden="1" customWidth="1"/>
    <col min="6" max="6" width="16.42578125" style="2" hidden="1" customWidth="1"/>
    <col min="7" max="7" width="15.42578125" style="2" hidden="1" customWidth="1"/>
    <col min="8" max="8" width="16.85546875" style="2" hidden="1" customWidth="1"/>
    <col min="9" max="10" width="15.28515625" style="65" hidden="1" customWidth="1"/>
    <col min="11" max="11" width="16.5703125" style="65" customWidth="1"/>
    <col min="12" max="12" width="14" style="65" customWidth="1"/>
    <col min="13" max="13" width="14.85546875" style="9" hidden="1" customWidth="1"/>
    <col min="14" max="14" width="14.7109375" style="107" hidden="1" customWidth="1"/>
    <col min="15" max="15" width="17" style="65" customWidth="1"/>
    <col min="16" max="17" width="17" style="65" hidden="1" customWidth="1"/>
    <col min="18" max="18" width="14.85546875" style="2" hidden="1" customWidth="1"/>
    <col min="19" max="19" width="18.140625" style="2" hidden="1" customWidth="1"/>
    <col min="20" max="20" width="14.85546875" style="2" hidden="1" customWidth="1"/>
    <col min="21" max="21" width="52.42578125" style="2" hidden="1" customWidth="1"/>
    <col min="22" max="22" width="20.7109375" style="2" customWidth="1"/>
    <col min="23" max="23" width="15.28515625" style="2" customWidth="1"/>
    <col min="24" max="16384" width="9.140625" style="2"/>
  </cols>
  <sheetData>
    <row r="1" spans="1:23" x14ac:dyDescent="0.2">
      <c r="A1" s="114" t="s">
        <v>0</v>
      </c>
      <c r="B1" s="114"/>
      <c r="C1" s="114"/>
      <c r="D1" s="114"/>
      <c r="E1" s="114"/>
      <c r="F1" s="114"/>
      <c r="G1" s="114"/>
      <c r="H1" s="114"/>
      <c r="I1" s="114"/>
      <c r="J1" s="114"/>
      <c r="K1" s="114"/>
      <c r="L1" s="114"/>
      <c r="M1" s="114"/>
      <c r="N1" s="114"/>
      <c r="O1" s="114"/>
      <c r="P1" s="1"/>
      <c r="Q1" s="1"/>
    </row>
    <row r="2" spans="1:23" ht="52.5" customHeight="1" x14ac:dyDescent="0.2">
      <c r="A2" s="114" t="s">
        <v>210</v>
      </c>
      <c r="B2" s="114"/>
      <c r="C2" s="114"/>
      <c r="D2" s="114"/>
      <c r="E2" s="114"/>
      <c r="F2" s="114"/>
      <c r="G2" s="114"/>
      <c r="H2" s="114"/>
      <c r="I2" s="114"/>
      <c r="J2" s="114"/>
      <c r="K2" s="114"/>
      <c r="L2" s="114"/>
      <c r="M2" s="114"/>
      <c r="N2" s="114"/>
      <c r="O2" s="114"/>
      <c r="P2" s="1"/>
      <c r="Q2" s="1"/>
    </row>
    <row r="3" spans="1:23" x14ac:dyDescent="0.2">
      <c r="A3" s="115" t="s">
        <v>202</v>
      </c>
      <c r="B3" s="115"/>
      <c r="C3" s="115"/>
      <c r="D3" s="115"/>
      <c r="E3" s="115"/>
      <c r="F3" s="115"/>
      <c r="G3" s="115"/>
      <c r="H3" s="115"/>
      <c r="I3" s="115"/>
      <c r="J3" s="115"/>
      <c r="K3" s="115"/>
      <c r="L3" s="115"/>
      <c r="M3" s="115"/>
      <c r="N3" s="115"/>
      <c r="O3" s="115"/>
      <c r="P3" s="3"/>
      <c r="Q3" s="3"/>
      <c r="S3" s="4"/>
    </row>
    <row r="4" spans="1:23" x14ac:dyDescent="0.25">
      <c r="A4" s="5"/>
      <c r="B4" s="6"/>
      <c r="C4" s="5"/>
      <c r="D4" s="7"/>
      <c r="E4" s="8"/>
      <c r="F4" s="8"/>
      <c r="G4" s="8"/>
      <c r="H4" s="8"/>
      <c r="I4" s="8"/>
      <c r="J4" s="8"/>
      <c r="K4" s="8"/>
      <c r="L4" s="8"/>
      <c r="N4" s="10"/>
      <c r="O4" s="11" t="s">
        <v>1</v>
      </c>
      <c r="P4" s="11"/>
      <c r="Q4" s="11"/>
    </row>
    <row r="5" spans="1:23" s="12" customFormat="1" ht="22.5" customHeight="1" x14ac:dyDescent="0.2">
      <c r="A5" s="116" t="s">
        <v>2</v>
      </c>
      <c r="B5" s="117" t="s">
        <v>3</v>
      </c>
      <c r="C5" s="118" t="s">
        <v>4</v>
      </c>
      <c r="D5" s="116" t="s">
        <v>212</v>
      </c>
      <c r="E5" s="116" t="s">
        <v>5</v>
      </c>
      <c r="F5" s="120"/>
      <c r="G5" s="120"/>
      <c r="H5" s="112"/>
      <c r="I5" s="112"/>
      <c r="J5" s="122" t="s">
        <v>6</v>
      </c>
      <c r="K5" s="124" t="s">
        <v>7</v>
      </c>
      <c r="L5" s="125"/>
      <c r="M5" s="112" t="s">
        <v>209</v>
      </c>
      <c r="N5" s="116" t="s">
        <v>211</v>
      </c>
      <c r="O5" s="116" t="s">
        <v>8</v>
      </c>
      <c r="P5" s="116" t="s">
        <v>9</v>
      </c>
      <c r="Q5" s="116" t="s">
        <v>10</v>
      </c>
      <c r="R5" s="116" t="s">
        <v>11</v>
      </c>
      <c r="S5" s="116" t="s">
        <v>12</v>
      </c>
      <c r="T5" s="116"/>
      <c r="U5" s="116" t="s">
        <v>13</v>
      </c>
    </row>
    <row r="6" spans="1:23" s="12" customFormat="1" ht="94.5" customHeight="1" x14ac:dyDescent="0.2">
      <c r="A6" s="116"/>
      <c r="B6" s="117"/>
      <c r="C6" s="119"/>
      <c r="D6" s="116"/>
      <c r="E6" s="116"/>
      <c r="F6" s="121"/>
      <c r="G6" s="121"/>
      <c r="H6" s="113"/>
      <c r="I6" s="113"/>
      <c r="J6" s="123"/>
      <c r="K6" s="13" t="s">
        <v>14</v>
      </c>
      <c r="L6" s="14" t="s">
        <v>15</v>
      </c>
      <c r="M6" s="113"/>
      <c r="N6" s="116"/>
      <c r="O6" s="116"/>
      <c r="P6" s="112"/>
      <c r="Q6" s="112"/>
      <c r="R6" s="112"/>
      <c r="S6" s="14" t="s">
        <v>16</v>
      </c>
      <c r="T6" s="14" t="s">
        <v>17</v>
      </c>
      <c r="U6" s="116"/>
    </row>
    <row r="7" spans="1:23" x14ac:dyDescent="0.25">
      <c r="A7" s="15">
        <v>1</v>
      </c>
      <c r="B7" s="16"/>
      <c r="C7" s="15"/>
      <c r="D7" s="15">
        <v>2</v>
      </c>
      <c r="E7" s="17"/>
      <c r="F7" s="15"/>
      <c r="G7" s="15"/>
      <c r="H7" s="15"/>
      <c r="I7" s="15"/>
      <c r="J7" s="15"/>
      <c r="K7" s="15">
        <v>3</v>
      </c>
      <c r="L7" s="15">
        <v>4</v>
      </c>
      <c r="M7" s="18"/>
      <c r="N7" s="15"/>
      <c r="O7" s="15">
        <v>5</v>
      </c>
      <c r="P7" s="15"/>
      <c r="Q7" s="15"/>
      <c r="R7" s="19"/>
      <c r="S7" s="19"/>
      <c r="T7" s="19"/>
      <c r="U7" s="19"/>
    </row>
    <row r="8" spans="1:23" s="25" customFormat="1" ht="47.25" x14ac:dyDescent="0.25">
      <c r="A8" s="20" t="s">
        <v>18</v>
      </c>
      <c r="B8" s="21"/>
      <c r="C8" s="22">
        <v>0</v>
      </c>
      <c r="D8" s="23">
        <v>6426036.0999999996</v>
      </c>
      <c r="E8" s="23">
        <v>6506275.9999999991</v>
      </c>
      <c r="F8" s="23">
        <v>6506275.9999999991</v>
      </c>
      <c r="G8" s="23">
        <v>6506275.9999999991</v>
      </c>
      <c r="H8" s="23">
        <v>6506275.9999999991</v>
      </c>
      <c r="I8" s="23">
        <v>6506275.9999999991</v>
      </c>
      <c r="J8" s="23">
        <v>6506275.9999999991</v>
      </c>
      <c r="K8" s="23">
        <v>1663356.30171</v>
      </c>
      <c r="L8" s="23">
        <v>25.884639859243869</v>
      </c>
      <c r="M8" s="23">
        <v>1336505.4996400001</v>
      </c>
      <c r="N8" s="23">
        <v>313547.87506999995</v>
      </c>
      <c r="O8" s="23">
        <v>4762679.7982899994</v>
      </c>
      <c r="P8" s="23" t="e">
        <f>P9+P10</f>
        <v>#REF!</v>
      </c>
      <c r="Q8" s="23" t="e">
        <f>Q9+Q10</f>
        <v>#REF!</v>
      </c>
      <c r="R8" s="23" t="e">
        <f t="shared" ref="R8:T8" si="0">R9+R10</f>
        <v>#REF!</v>
      </c>
      <c r="S8" s="23" t="e">
        <f t="shared" si="0"/>
        <v>#REF!</v>
      </c>
      <c r="T8" s="23" t="e">
        <f t="shared" si="0"/>
        <v>#REF!</v>
      </c>
      <c r="U8" s="24"/>
      <c r="V8" s="111"/>
      <c r="W8" s="111"/>
    </row>
    <row r="9" spans="1:23" s="30" customFormat="1" x14ac:dyDescent="0.25">
      <c r="A9" s="26" t="s">
        <v>19</v>
      </c>
      <c r="B9" s="27" t="s">
        <v>20</v>
      </c>
      <c r="C9" s="28"/>
      <c r="D9" s="29">
        <v>5374123.3999999994</v>
      </c>
      <c r="E9" s="29">
        <v>5454363.2999999989</v>
      </c>
      <c r="F9" s="29">
        <v>5454363.2999999989</v>
      </c>
      <c r="G9" s="29">
        <v>5454363.2999999989</v>
      </c>
      <c r="H9" s="29">
        <v>5454363.2999999989</v>
      </c>
      <c r="I9" s="29">
        <v>5454363.2999999989</v>
      </c>
      <c r="J9" s="29">
        <v>5454363.2999999989</v>
      </c>
      <c r="K9" s="29">
        <v>1423635.2410800001</v>
      </c>
      <c r="L9" s="29">
        <v>26.490557345222111</v>
      </c>
      <c r="M9" s="29">
        <v>1097084.6777999999</v>
      </c>
      <c r="N9" s="29">
        <v>313247.63627999998</v>
      </c>
      <c r="O9" s="29">
        <v>3950488.1589199994</v>
      </c>
      <c r="P9" s="29" t="e">
        <f>P15+P66+#REF!+P93+P110+P119+P122+P132+P147+P142</f>
        <v>#REF!</v>
      </c>
      <c r="Q9" s="29" t="e">
        <f>Q15+Q66+#REF!+Q93+Q110+Q119+Q122+Q132+Q147+Q142</f>
        <v>#REF!</v>
      </c>
      <c r="R9" s="29" t="e">
        <f>R15+R66+#REF!+R93+R110+R119+R122+R132+R147+R142</f>
        <v>#REF!</v>
      </c>
      <c r="S9" s="29" t="e">
        <f>S15+#REF!+S93+S110+S119+S122+S132+S147+S142</f>
        <v>#REF!</v>
      </c>
      <c r="T9" s="29" t="e">
        <f>T15+#REF!+T93+T110+T119+T122+T132+T147+T142</f>
        <v>#REF!</v>
      </c>
      <c r="U9" s="24"/>
      <c r="V9" s="111"/>
      <c r="W9" s="111"/>
    </row>
    <row r="10" spans="1:23" s="30" customFormat="1" x14ac:dyDescent="0.25">
      <c r="A10" s="26" t="s">
        <v>21</v>
      </c>
      <c r="B10" s="27" t="s">
        <v>22</v>
      </c>
      <c r="C10" s="28"/>
      <c r="D10" s="29">
        <v>1051912.7</v>
      </c>
      <c r="E10" s="29">
        <v>1051912.7</v>
      </c>
      <c r="F10" s="29">
        <v>1051912.7</v>
      </c>
      <c r="G10" s="29">
        <v>1051912.7</v>
      </c>
      <c r="H10" s="29">
        <v>1051912.7</v>
      </c>
      <c r="I10" s="29">
        <v>1051912.7</v>
      </c>
      <c r="J10" s="29">
        <v>1051912.7</v>
      </c>
      <c r="K10" s="29">
        <v>239721.06063000002</v>
      </c>
      <c r="L10" s="29">
        <v>22.789064209415859</v>
      </c>
      <c r="M10" s="29">
        <v>239420.82184000005</v>
      </c>
      <c r="N10" s="29">
        <v>300.23878999997396</v>
      </c>
      <c r="O10" s="29">
        <v>812191.63936999999</v>
      </c>
      <c r="P10" s="29">
        <f>P16+P67+P94+P133</f>
        <v>0</v>
      </c>
      <c r="Q10" s="29">
        <f>Q16+Q67+Q94+Q133</f>
        <v>812191.63937000011</v>
      </c>
      <c r="R10" s="29">
        <f>R16+R67+R94+R133</f>
        <v>1137685.9000000001</v>
      </c>
      <c r="S10" s="29">
        <f>S16+S94+S133</f>
        <v>99471.8</v>
      </c>
      <c r="T10" s="29">
        <f>T16+T94+T133</f>
        <v>0</v>
      </c>
      <c r="U10" s="24"/>
      <c r="V10" s="111"/>
      <c r="W10" s="111"/>
    </row>
    <row r="11" spans="1:23" s="30" customFormat="1" x14ac:dyDescent="0.25">
      <c r="A11" s="31" t="s">
        <v>23</v>
      </c>
      <c r="B11" s="27"/>
      <c r="C11" s="28"/>
      <c r="D11" s="32">
        <v>6016133.0999999996</v>
      </c>
      <c r="E11" s="32">
        <v>6023460.5999999987</v>
      </c>
      <c r="F11" s="32">
        <v>6023460.5999999987</v>
      </c>
      <c r="G11" s="32">
        <v>6023460.5999999987</v>
      </c>
      <c r="H11" s="32">
        <v>6023460.5999999987</v>
      </c>
      <c r="I11" s="32">
        <v>6023460.5999999987</v>
      </c>
      <c r="J11" s="32">
        <v>6023460.5999999987</v>
      </c>
      <c r="K11" s="32">
        <v>1585587.3417100001</v>
      </c>
      <c r="L11" s="32">
        <v>26.355589468424494</v>
      </c>
      <c r="M11" s="32">
        <v>1260979.7615</v>
      </c>
      <c r="N11" s="32">
        <v>311304.65320999996</v>
      </c>
      <c r="O11" s="32">
        <v>4430545.7582899993</v>
      </c>
      <c r="P11" s="32" t="e">
        <f t="shared" ref="P11:T11" si="1">P12+P13</f>
        <v>#REF!</v>
      </c>
      <c r="Q11" s="32" t="e">
        <f t="shared" si="1"/>
        <v>#REF!</v>
      </c>
      <c r="R11" s="32" t="e">
        <f t="shared" si="1"/>
        <v>#REF!</v>
      </c>
      <c r="S11" s="32" t="e">
        <f t="shared" si="1"/>
        <v>#REF!</v>
      </c>
      <c r="T11" s="32" t="e">
        <f t="shared" si="1"/>
        <v>#REF!</v>
      </c>
      <c r="U11" s="24"/>
      <c r="V11" s="111"/>
      <c r="W11" s="111"/>
    </row>
    <row r="12" spans="1:23" s="30" customFormat="1" x14ac:dyDescent="0.25">
      <c r="A12" s="33" t="s">
        <v>19</v>
      </c>
      <c r="B12" s="27"/>
      <c r="C12" s="28"/>
      <c r="D12" s="29">
        <v>4964220.3999999994</v>
      </c>
      <c r="E12" s="29">
        <v>4971547.8999999985</v>
      </c>
      <c r="F12" s="29">
        <v>4971547.8999999985</v>
      </c>
      <c r="G12" s="29">
        <v>4971547.8999999985</v>
      </c>
      <c r="H12" s="29">
        <v>4971547.8999999985</v>
      </c>
      <c r="I12" s="29">
        <v>4971547.8999999985</v>
      </c>
      <c r="J12" s="29">
        <v>4971547.8999999985</v>
      </c>
      <c r="K12" s="29">
        <v>1345866.2810800001</v>
      </c>
      <c r="L12" s="29">
        <v>27.111332145526823</v>
      </c>
      <c r="M12" s="29">
        <v>1021558.9396599999</v>
      </c>
      <c r="N12" s="29">
        <v>311004.41441999999</v>
      </c>
      <c r="O12" s="29">
        <v>3618354.1189199993</v>
      </c>
      <c r="P12" s="29" t="e">
        <f>P15+P66+#REF!+P93+P110+P119+P122+P132+P142</f>
        <v>#REF!</v>
      </c>
      <c r="Q12" s="29" t="e">
        <f>Q15+Q66+#REF!+Q93+Q110+Q119+Q122+Q132+Q142</f>
        <v>#REF!</v>
      </c>
      <c r="R12" s="29" t="e">
        <f>R15+R66+#REF!+R93+R110+R119+R122+R132+R142</f>
        <v>#REF!</v>
      </c>
      <c r="S12" s="29" t="e">
        <f>S15+S66+#REF!+S93+S110+S119+S122+S132+S142</f>
        <v>#REF!</v>
      </c>
      <c r="T12" s="29" t="e">
        <f>T15+T66+#REF!+T93+T110+T119+T122+T132+T142</f>
        <v>#REF!</v>
      </c>
      <c r="U12" s="24"/>
      <c r="V12" s="111"/>
      <c r="W12" s="111"/>
    </row>
    <row r="13" spans="1:23" s="30" customFormat="1" x14ac:dyDescent="0.25">
      <c r="A13" s="33" t="s">
        <v>21</v>
      </c>
      <c r="B13" s="27"/>
      <c r="C13" s="28"/>
      <c r="D13" s="29">
        <v>1051912.7</v>
      </c>
      <c r="E13" s="29">
        <v>1051912.7</v>
      </c>
      <c r="F13" s="29">
        <v>1051912.7</v>
      </c>
      <c r="G13" s="29">
        <v>1051912.7</v>
      </c>
      <c r="H13" s="29">
        <v>1051912.7</v>
      </c>
      <c r="I13" s="29">
        <v>1051912.7</v>
      </c>
      <c r="J13" s="29">
        <v>1051912.7</v>
      </c>
      <c r="K13" s="29">
        <v>239721.06063000002</v>
      </c>
      <c r="L13" s="29">
        <v>22.789064209415859</v>
      </c>
      <c r="M13" s="29">
        <v>239420.82184000005</v>
      </c>
      <c r="N13" s="29">
        <v>300.23878999997396</v>
      </c>
      <c r="O13" s="29">
        <v>812191.63936999999</v>
      </c>
      <c r="P13" s="29">
        <f>P16+P67+P94+P133</f>
        <v>0</v>
      </c>
      <c r="Q13" s="29">
        <f>Q16+Q67+Q94+Q133</f>
        <v>812191.63937000011</v>
      </c>
      <c r="R13" s="29">
        <f>R16+R67+R94+R133</f>
        <v>1137685.9000000001</v>
      </c>
      <c r="S13" s="29">
        <f>S16+S94+S133</f>
        <v>99471.8</v>
      </c>
      <c r="T13" s="29">
        <f>T16+T94+T133</f>
        <v>0</v>
      </c>
      <c r="U13" s="24"/>
      <c r="V13" s="111"/>
      <c r="W13" s="111"/>
    </row>
    <row r="14" spans="1:23" s="38" customFormat="1" ht="31.5" x14ac:dyDescent="0.25">
      <c r="A14" s="34" t="s">
        <v>215</v>
      </c>
      <c r="B14" s="35" t="s">
        <v>24</v>
      </c>
      <c r="C14" s="36">
        <v>0</v>
      </c>
      <c r="D14" s="36">
        <v>3087612.3999999994</v>
      </c>
      <c r="E14" s="36">
        <v>3069637.8999999994</v>
      </c>
      <c r="F14" s="36">
        <v>3069637.8999999994</v>
      </c>
      <c r="G14" s="36">
        <v>3069637.8999999994</v>
      </c>
      <c r="H14" s="36">
        <v>3069637.8999999994</v>
      </c>
      <c r="I14" s="36">
        <v>3069637.8999999994</v>
      </c>
      <c r="J14" s="36">
        <v>3069637.8999999994</v>
      </c>
      <c r="K14" s="36">
        <v>891828.53857999993</v>
      </c>
      <c r="L14" s="36">
        <v>28.884083331832716</v>
      </c>
      <c r="M14" s="36">
        <v>778605.67156000005</v>
      </c>
      <c r="N14" s="36">
        <v>113222.86701999998</v>
      </c>
      <c r="O14" s="36">
        <v>2195783.8614199995</v>
      </c>
      <c r="P14" s="36">
        <f>P15+P16</f>
        <v>-2330</v>
      </c>
      <c r="Q14" s="36">
        <f>Q15+Q16</f>
        <v>2193453.86142</v>
      </c>
      <c r="R14" s="36">
        <f t="shared" ref="R14:T14" si="2">R15+R16</f>
        <v>3050866.4999999991</v>
      </c>
      <c r="S14" s="36">
        <f t="shared" si="2"/>
        <v>0</v>
      </c>
      <c r="T14" s="36">
        <f t="shared" si="2"/>
        <v>-2.9103830456733704E-11</v>
      </c>
      <c r="U14" s="37"/>
      <c r="V14" s="111"/>
      <c r="W14" s="111"/>
    </row>
    <row r="15" spans="1:23" s="41" customFormat="1" x14ac:dyDescent="0.25">
      <c r="A15" s="33" t="s">
        <v>19</v>
      </c>
      <c r="B15" s="39" t="s">
        <v>20</v>
      </c>
      <c r="C15" s="29"/>
      <c r="D15" s="29">
        <v>2331594.4999999995</v>
      </c>
      <c r="E15" s="29">
        <v>2313619.9999999995</v>
      </c>
      <c r="F15" s="29">
        <v>2313619.9999999995</v>
      </c>
      <c r="G15" s="29">
        <v>2313619.9999999995</v>
      </c>
      <c r="H15" s="29">
        <v>2313619.9999999995</v>
      </c>
      <c r="I15" s="29">
        <v>2313619.9999999995</v>
      </c>
      <c r="J15" s="29">
        <v>2313619.9999999995</v>
      </c>
      <c r="K15" s="29">
        <v>680910.60567999992</v>
      </c>
      <c r="L15" s="29">
        <v>29.203646074821332</v>
      </c>
      <c r="M15" s="29">
        <v>567987.97745000001</v>
      </c>
      <c r="N15" s="29">
        <v>112922.62823</v>
      </c>
      <c r="O15" s="29">
        <v>1650683.8943199995</v>
      </c>
      <c r="P15" s="29">
        <f>SUMIF($B$17:$B$64,"=01",P17:P64)</f>
        <v>-2330</v>
      </c>
      <c r="Q15" s="29">
        <f>SUMIF($B$17:$B$64,"=01",Q17:Q64)</f>
        <v>1648353.8943199997</v>
      </c>
      <c r="R15" s="29">
        <f>SUMIF($B$17:$B$64,"=01",R17:R64)</f>
        <v>2308547.1999999993</v>
      </c>
      <c r="S15" s="29">
        <f>SUMIF($B$17:$B$64,"=01",S17:S64)</f>
        <v>0</v>
      </c>
      <c r="T15" s="29">
        <f>SUMIF($B$17:$B$64,"=01",T17:T64)</f>
        <v>-2.9103830456733704E-11</v>
      </c>
      <c r="U15" s="40"/>
      <c r="V15" s="111"/>
      <c r="W15" s="111"/>
    </row>
    <row r="16" spans="1:23" s="41" customFormat="1" x14ac:dyDescent="0.25">
      <c r="A16" s="33" t="s">
        <v>21</v>
      </c>
      <c r="B16" s="39" t="s">
        <v>22</v>
      </c>
      <c r="C16" s="29"/>
      <c r="D16" s="29">
        <v>756017.9</v>
      </c>
      <c r="E16" s="29">
        <v>756017.9</v>
      </c>
      <c r="F16" s="29">
        <v>756017.9</v>
      </c>
      <c r="G16" s="29">
        <v>756017.9</v>
      </c>
      <c r="H16" s="29">
        <v>756017.9</v>
      </c>
      <c r="I16" s="29">
        <v>756017.9</v>
      </c>
      <c r="J16" s="29">
        <v>756017.9</v>
      </c>
      <c r="K16" s="29">
        <v>210917.93289999999</v>
      </c>
      <c r="L16" s="29">
        <v>27.898536912948753</v>
      </c>
      <c r="M16" s="29">
        <v>210617.69411000001</v>
      </c>
      <c r="N16" s="29">
        <v>300.23878999997396</v>
      </c>
      <c r="O16" s="29">
        <v>545099.96710000001</v>
      </c>
      <c r="P16" s="29">
        <f>SUMIF($B$17:$B$64,"=02",P17:P64)</f>
        <v>0</v>
      </c>
      <c r="Q16" s="29">
        <f>SUMIF($B$17:$B$64,"=02",Q17:Q64)</f>
        <v>545099.96710000001</v>
      </c>
      <c r="R16" s="29">
        <f>SUMIF($B$17:$B$64,"=02",R17:R64)</f>
        <v>742319.3</v>
      </c>
      <c r="S16" s="29">
        <f>SUMIF($B$17:$B$64,"=02",S17:S64)</f>
        <v>0</v>
      </c>
      <c r="T16" s="29">
        <f>SUMIF($B$17:$B$64,"=02",T17:T64)</f>
        <v>0</v>
      </c>
      <c r="U16" s="40"/>
      <c r="V16" s="111"/>
      <c r="W16" s="111"/>
    </row>
    <row r="17" spans="1:23" ht="47.25" x14ac:dyDescent="0.25">
      <c r="A17" s="42" t="s">
        <v>25</v>
      </c>
      <c r="B17" s="43" t="s">
        <v>20</v>
      </c>
      <c r="C17" s="44" t="s">
        <v>26</v>
      </c>
      <c r="D17" s="46">
        <v>38826.5</v>
      </c>
      <c r="E17" s="46">
        <v>38826.5</v>
      </c>
      <c r="F17" s="46">
        <v>38826.5</v>
      </c>
      <c r="G17" s="46">
        <v>38826.5</v>
      </c>
      <c r="H17" s="46">
        <v>38826.5</v>
      </c>
      <c r="I17" s="46">
        <v>38826.5</v>
      </c>
      <c r="J17" s="46">
        <v>38826.5</v>
      </c>
      <c r="K17" s="47">
        <v>8217.8836300000003</v>
      </c>
      <c r="L17" s="47">
        <v>21.165656523250874</v>
      </c>
      <c r="M17" s="47">
        <v>8217.8836300000003</v>
      </c>
      <c r="N17" s="47">
        <v>0</v>
      </c>
      <c r="O17" s="47">
        <v>30608.61637</v>
      </c>
      <c r="P17" s="47"/>
      <c r="Q17" s="47">
        <f>O17+P17</f>
        <v>30608.61637</v>
      </c>
      <c r="R17" s="48">
        <f>I17</f>
        <v>38826.5</v>
      </c>
      <c r="S17" s="49" t="str">
        <f t="shared" ref="S17:S55" si="3">IF(R17-J17&gt;0,R17-J17,"")</f>
        <v/>
      </c>
      <c r="T17" s="49" t="str">
        <f t="shared" ref="T17:T55" si="4">IF(R17-J17&lt;0,R17-J17,"")</f>
        <v/>
      </c>
      <c r="U17" s="19"/>
      <c r="V17" s="111"/>
      <c r="W17" s="111"/>
    </row>
    <row r="18" spans="1:23" ht="47.25" x14ac:dyDescent="0.25">
      <c r="A18" s="42" t="s">
        <v>27</v>
      </c>
      <c r="B18" s="43" t="s">
        <v>20</v>
      </c>
      <c r="C18" s="44" t="s">
        <v>28</v>
      </c>
      <c r="D18" s="46">
        <v>325020</v>
      </c>
      <c r="E18" s="46">
        <v>325020</v>
      </c>
      <c r="F18" s="46">
        <v>325020</v>
      </c>
      <c r="G18" s="46">
        <v>325020</v>
      </c>
      <c r="H18" s="46">
        <v>325020</v>
      </c>
      <c r="I18" s="46">
        <v>325020</v>
      </c>
      <c r="J18" s="46">
        <v>325020</v>
      </c>
      <c r="K18" s="47">
        <v>159129.79863999999</v>
      </c>
      <c r="L18" s="47">
        <v>48.960002042951203</v>
      </c>
      <c r="M18" s="47">
        <v>46307.25</v>
      </c>
      <c r="N18" s="47">
        <v>112822.54863999999</v>
      </c>
      <c r="O18" s="47">
        <v>165890.20136000001</v>
      </c>
      <c r="P18" s="47"/>
      <c r="Q18" s="47">
        <f t="shared" ref="Q18:Q81" si="5">O18+P18</f>
        <v>165890.20136000001</v>
      </c>
      <c r="R18" s="48">
        <f t="shared" ref="R18:R55" si="6">I18</f>
        <v>325020</v>
      </c>
      <c r="S18" s="49" t="str">
        <f t="shared" si="3"/>
        <v/>
      </c>
      <c r="T18" s="49" t="str">
        <f t="shared" si="4"/>
        <v/>
      </c>
      <c r="U18" s="19"/>
      <c r="V18" s="111"/>
      <c r="W18" s="111"/>
    </row>
    <row r="19" spans="1:23" ht="31.5" customHeight="1" x14ac:dyDescent="0.25">
      <c r="A19" s="50" t="s">
        <v>29</v>
      </c>
      <c r="B19" s="43" t="s">
        <v>20</v>
      </c>
      <c r="C19" s="44" t="s">
        <v>30</v>
      </c>
      <c r="D19" s="46">
        <v>5140.2</v>
      </c>
      <c r="E19" s="51">
        <v>0</v>
      </c>
      <c r="F19" s="46">
        <v>0</v>
      </c>
      <c r="G19" s="46">
        <v>0</v>
      </c>
      <c r="H19" s="46">
        <v>0</v>
      </c>
      <c r="I19" s="46">
        <v>0</v>
      </c>
      <c r="J19" s="46">
        <v>0</v>
      </c>
      <c r="K19" s="47">
        <v>0</v>
      </c>
      <c r="L19" s="47">
        <v>0</v>
      </c>
      <c r="M19" s="47"/>
      <c r="N19" s="47">
        <v>0</v>
      </c>
      <c r="O19" s="47">
        <v>5140.2</v>
      </c>
      <c r="P19" s="47"/>
      <c r="Q19" s="47">
        <f t="shared" si="5"/>
        <v>5140.2</v>
      </c>
      <c r="R19" s="48">
        <v>0</v>
      </c>
      <c r="S19" s="49" t="str">
        <f t="shared" si="3"/>
        <v/>
      </c>
      <c r="T19" s="49" t="str">
        <f t="shared" si="4"/>
        <v/>
      </c>
      <c r="U19" s="19"/>
      <c r="V19" s="4">
        <f>D19-O19</f>
        <v>0</v>
      </c>
    </row>
    <row r="20" spans="1:23" ht="47.25" x14ac:dyDescent="0.25">
      <c r="A20" s="42" t="s">
        <v>31</v>
      </c>
      <c r="B20" s="43" t="s">
        <v>20</v>
      </c>
      <c r="C20" s="44" t="s">
        <v>32</v>
      </c>
      <c r="D20" s="46">
        <v>235973.6</v>
      </c>
      <c r="E20" s="46">
        <v>235973.6</v>
      </c>
      <c r="F20" s="46">
        <v>235973.6</v>
      </c>
      <c r="G20" s="46">
        <v>235973.6</v>
      </c>
      <c r="H20" s="46">
        <v>235973.6</v>
      </c>
      <c r="I20" s="46">
        <v>235973.6</v>
      </c>
      <c r="J20" s="46">
        <v>235973.6</v>
      </c>
      <c r="K20" s="47">
        <v>142421.06696999999</v>
      </c>
      <c r="L20" s="47">
        <v>60.354661271430352</v>
      </c>
      <c r="M20" s="47">
        <v>142421.06697000001</v>
      </c>
      <c r="N20" s="47">
        <v>0</v>
      </c>
      <c r="O20" s="47">
        <v>93552.533030000021</v>
      </c>
      <c r="P20" s="47"/>
      <c r="Q20" s="47">
        <f t="shared" si="5"/>
        <v>93552.533030000021</v>
      </c>
      <c r="R20" s="48">
        <f t="shared" si="6"/>
        <v>235973.6</v>
      </c>
      <c r="S20" s="49" t="str">
        <f t="shared" si="3"/>
        <v/>
      </c>
      <c r="T20" s="49" t="str">
        <f t="shared" si="4"/>
        <v/>
      </c>
      <c r="U20" s="19"/>
      <c r="V20" s="111"/>
      <c r="W20" s="111"/>
    </row>
    <row r="21" spans="1:23" ht="47.25" x14ac:dyDescent="0.25">
      <c r="A21" s="42" t="s">
        <v>33</v>
      </c>
      <c r="B21" s="43" t="s">
        <v>20</v>
      </c>
      <c r="C21" s="44" t="s">
        <v>34</v>
      </c>
      <c r="D21" s="46">
        <v>2330</v>
      </c>
      <c r="E21" s="46">
        <v>2330</v>
      </c>
      <c r="F21" s="46">
        <v>2330</v>
      </c>
      <c r="G21" s="46">
        <v>2330</v>
      </c>
      <c r="H21" s="46">
        <v>2330</v>
      </c>
      <c r="I21" s="46">
        <v>2330</v>
      </c>
      <c r="J21" s="46">
        <v>2330</v>
      </c>
      <c r="K21" s="47">
        <v>0</v>
      </c>
      <c r="L21" s="47">
        <v>0</v>
      </c>
      <c r="M21" s="47"/>
      <c r="N21" s="47">
        <v>0</v>
      </c>
      <c r="O21" s="47">
        <v>2330</v>
      </c>
      <c r="P21" s="47">
        <v>-2330</v>
      </c>
      <c r="Q21" s="47">
        <f t="shared" si="5"/>
        <v>0</v>
      </c>
      <c r="R21" s="48">
        <f t="shared" si="6"/>
        <v>2330</v>
      </c>
      <c r="S21" s="49" t="str">
        <f t="shared" si="3"/>
        <v/>
      </c>
      <c r="T21" s="49" t="str">
        <f t="shared" si="4"/>
        <v/>
      </c>
      <c r="U21" s="52"/>
      <c r="V21" s="4">
        <f>D21-O21</f>
        <v>0</v>
      </c>
    </row>
    <row r="22" spans="1:23" ht="31.5" x14ac:dyDescent="0.25">
      <c r="A22" s="42" t="s">
        <v>35</v>
      </c>
      <c r="B22" s="43" t="s">
        <v>20</v>
      </c>
      <c r="C22" s="44" t="s">
        <v>36</v>
      </c>
      <c r="D22" s="46">
        <v>1000</v>
      </c>
      <c r="E22" s="46">
        <v>1000</v>
      </c>
      <c r="F22" s="46">
        <v>1000</v>
      </c>
      <c r="G22" s="46">
        <v>1000</v>
      </c>
      <c r="H22" s="46">
        <v>1000</v>
      </c>
      <c r="I22" s="46">
        <v>1000</v>
      </c>
      <c r="J22" s="46">
        <v>1000</v>
      </c>
      <c r="K22" s="47">
        <v>1000</v>
      </c>
      <c r="L22" s="47">
        <v>100</v>
      </c>
      <c r="M22" s="47">
        <v>1000</v>
      </c>
      <c r="N22" s="47">
        <v>0</v>
      </c>
      <c r="O22" s="47">
        <v>0</v>
      </c>
      <c r="P22" s="47"/>
      <c r="Q22" s="47">
        <f t="shared" si="5"/>
        <v>0</v>
      </c>
      <c r="R22" s="48">
        <f t="shared" si="6"/>
        <v>1000</v>
      </c>
      <c r="S22" s="49" t="str">
        <f t="shared" si="3"/>
        <v/>
      </c>
      <c r="T22" s="49" t="str">
        <f t="shared" si="4"/>
        <v/>
      </c>
      <c r="U22" s="53"/>
      <c r="V22" s="111"/>
      <c r="W22" s="111"/>
    </row>
    <row r="23" spans="1:23" ht="31.5" x14ac:dyDescent="0.25">
      <c r="A23" s="54" t="s">
        <v>37</v>
      </c>
      <c r="B23" s="43" t="s">
        <v>20</v>
      </c>
      <c r="C23" s="44" t="s">
        <v>38</v>
      </c>
      <c r="D23" s="46">
        <v>31800</v>
      </c>
      <c r="E23" s="46">
        <v>31800</v>
      </c>
      <c r="F23" s="46">
        <v>31800</v>
      </c>
      <c r="G23" s="46">
        <v>31800</v>
      </c>
      <c r="H23" s="46">
        <v>31800</v>
      </c>
      <c r="I23" s="46">
        <v>31800</v>
      </c>
      <c r="J23" s="46">
        <v>31800</v>
      </c>
      <c r="K23" s="47">
        <v>9327.7633299999998</v>
      </c>
      <c r="L23" s="47">
        <v>29.332589088050316</v>
      </c>
      <c r="M23" s="47">
        <v>9327.7633299999998</v>
      </c>
      <c r="N23" s="47">
        <v>0</v>
      </c>
      <c r="O23" s="47">
        <v>22472.236669999998</v>
      </c>
      <c r="P23" s="47"/>
      <c r="Q23" s="47">
        <f t="shared" si="5"/>
        <v>22472.236669999998</v>
      </c>
      <c r="R23" s="48">
        <f t="shared" si="6"/>
        <v>31800</v>
      </c>
      <c r="S23" s="49" t="str">
        <f t="shared" si="3"/>
        <v/>
      </c>
      <c r="T23" s="49" t="str">
        <f t="shared" si="4"/>
        <v/>
      </c>
      <c r="U23" s="19"/>
      <c r="V23" s="111"/>
      <c r="W23" s="111"/>
    </row>
    <row r="24" spans="1:23" ht="31.5" x14ac:dyDescent="0.25">
      <c r="A24" s="50" t="s">
        <v>39</v>
      </c>
      <c r="B24" s="43" t="s">
        <v>20</v>
      </c>
      <c r="C24" s="44" t="s">
        <v>40</v>
      </c>
      <c r="D24" s="46">
        <v>708412.1</v>
      </c>
      <c r="E24" s="46">
        <v>708412.1</v>
      </c>
      <c r="F24" s="46">
        <v>708412.1</v>
      </c>
      <c r="G24" s="46">
        <v>708412.1</v>
      </c>
      <c r="H24" s="46">
        <v>708412.1</v>
      </c>
      <c r="I24" s="46">
        <v>708412.1</v>
      </c>
      <c r="J24" s="46">
        <v>708412.1</v>
      </c>
      <c r="K24" s="47">
        <v>161634.11022999999</v>
      </c>
      <c r="L24" s="47">
        <v>22.816396025703117</v>
      </c>
      <c r="M24" s="47">
        <v>161634.11022999999</v>
      </c>
      <c r="N24" s="47">
        <v>0</v>
      </c>
      <c r="O24" s="47">
        <v>546777.98976999999</v>
      </c>
      <c r="P24" s="47"/>
      <c r="Q24" s="47">
        <f t="shared" si="5"/>
        <v>546777.98976999999</v>
      </c>
      <c r="R24" s="48">
        <f t="shared" si="6"/>
        <v>708412.1</v>
      </c>
      <c r="S24" s="49" t="str">
        <f t="shared" si="3"/>
        <v/>
      </c>
      <c r="T24" s="49" t="str">
        <f t="shared" si="4"/>
        <v/>
      </c>
      <c r="U24" s="55"/>
      <c r="V24" s="111"/>
      <c r="W24" s="111"/>
    </row>
    <row r="25" spans="1:23" ht="63" x14ac:dyDescent="0.25">
      <c r="A25" s="50" t="s">
        <v>41</v>
      </c>
      <c r="B25" s="43" t="s">
        <v>20</v>
      </c>
      <c r="C25" s="44" t="s">
        <v>42</v>
      </c>
      <c r="D25" s="46">
        <v>69473.5</v>
      </c>
      <c r="E25" s="46">
        <v>69473.5</v>
      </c>
      <c r="F25" s="46">
        <v>69473.5</v>
      </c>
      <c r="G25" s="46">
        <v>69473.5</v>
      </c>
      <c r="H25" s="46">
        <v>69473.5</v>
      </c>
      <c r="I25" s="46">
        <v>69473.5</v>
      </c>
      <c r="J25" s="46">
        <v>69473.5</v>
      </c>
      <c r="K25" s="47">
        <v>3637.56</v>
      </c>
      <c r="L25" s="47">
        <v>5.2358957012386016</v>
      </c>
      <c r="M25" s="47">
        <v>3637.56</v>
      </c>
      <c r="N25" s="47">
        <v>0</v>
      </c>
      <c r="O25" s="47">
        <v>65835.94</v>
      </c>
      <c r="P25" s="47"/>
      <c r="Q25" s="47">
        <f t="shared" si="5"/>
        <v>65835.94</v>
      </c>
      <c r="R25" s="48">
        <f t="shared" si="6"/>
        <v>69473.5</v>
      </c>
      <c r="S25" s="49" t="str">
        <f t="shared" si="3"/>
        <v/>
      </c>
      <c r="T25" s="49" t="str">
        <f t="shared" si="4"/>
        <v/>
      </c>
      <c r="U25" s="52"/>
      <c r="V25" s="111"/>
      <c r="W25" s="111"/>
    </row>
    <row r="26" spans="1:23" ht="47.25" x14ac:dyDescent="0.25">
      <c r="A26" s="54" t="s">
        <v>43</v>
      </c>
      <c r="B26" s="43" t="s">
        <v>20</v>
      </c>
      <c r="C26" s="44" t="s">
        <v>44</v>
      </c>
      <c r="D26" s="46">
        <v>4376</v>
      </c>
      <c r="E26" s="46">
        <v>4376</v>
      </c>
      <c r="F26" s="46">
        <v>4376</v>
      </c>
      <c r="G26" s="46">
        <v>4376</v>
      </c>
      <c r="H26" s="46">
        <v>4376</v>
      </c>
      <c r="I26" s="46">
        <v>4376</v>
      </c>
      <c r="J26" s="46">
        <v>4376</v>
      </c>
      <c r="K26" s="45">
        <v>648</v>
      </c>
      <c r="L26" s="47">
        <v>14.808043875685559</v>
      </c>
      <c r="M26" s="45">
        <v>648</v>
      </c>
      <c r="N26" s="47">
        <v>0</v>
      </c>
      <c r="O26" s="47">
        <v>3728</v>
      </c>
      <c r="P26" s="47"/>
      <c r="Q26" s="47">
        <f t="shared" si="5"/>
        <v>3728</v>
      </c>
      <c r="R26" s="48">
        <f t="shared" si="6"/>
        <v>4376</v>
      </c>
      <c r="S26" s="49" t="str">
        <f t="shared" si="3"/>
        <v/>
      </c>
      <c r="T26" s="49" t="str">
        <f t="shared" si="4"/>
        <v/>
      </c>
      <c r="U26" s="53"/>
      <c r="V26" s="111"/>
      <c r="W26" s="111"/>
    </row>
    <row r="27" spans="1:23" ht="78.75" x14ac:dyDescent="0.25">
      <c r="A27" s="54" t="s">
        <v>45</v>
      </c>
      <c r="B27" s="43" t="s">
        <v>20</v>
      </c>
      <c r="C27" s="44" t="s">
        <v>46</v>
      </c>
      <c r="D27" s="46">
        <v>24500</v>
      </c>
      <c r="E27" s="46">
        <v>24500</v>
      </c>
      <c r="F27" s="46">
        <v>24500</v>
      </c>
      <c r="G27" s="46">
        <v>24500</v>
      </c>
      <c r="H27" s="46">
        <v>24500</v>
      </c>
      <c r="I27" s="46">
        <v>24500</v>
      </c>
      <c r="J27" s="46">
        <v>24500</v>
      </c>
      <c r="K27" s="47">
        <v>3500</v>
      </c>
      <c r="L27" s="47">
        <v>14.285714285714285</v>
      </c>
      <c r="M27" s="47">
        <v>3500</v>
      </c>
      <c r="N27" s="47">
        <v>0</v>
      </c>
      <c r="O27" s="47">
        <v>21000</v>
      </c>
      <c r="P27" s="47"/>
      <c r="Q27" s="47">
        <f t="shared" si="5"/>
        <v>21000</v>
      </c>
      <c r="R27" s="48">
        <f t="shared" si="6"/>
        <v>24500</v>
      </c>
      <c r="S27" s="49" t="str">
        <f t="shared" si="3"/>
        <v/>
      </c>
      <c r="T27" s="49" t="str">
        <f t="shared" si="4"/>
        <v/>
      </c>
      <c r="U27" s="19"/>
      <c r="V27" s="111"/>
      <c r="W27" s="111"/>
    </row>
    <row r="28" spans="1:23" ht="47.25" x14ac:dyDescent="0.25">
      <c r="A28" s="56" t="s">
        <v>47</v>
      </c>
      <c r="B28" s="57" t="s">
        <v>20</v>
      </c>
      <c r="C28" s="58" t="s">
        <v>48</v>
      </c>
      <c r="D28" s="46">
        <v>212608.2</v>
      </c>
      <c r="E28" s="51">
        <v>199773.90000000002</v>
      </c>
      <c r="F28" s="46">
        <v>199773.90000000002</v>
      </c>
      <c r="G28" s="46">
        <v>199773.90000000002</v>
      </c>
      <c r="H28" s="46">
        <v>199773.90000000002</v>
      </c>
      <c r="I28" s="46">
        <v>199773.90000000002</v>
      </c>
      <c r="J28" s="46">
        <v>199773.90000000002</v>
      </c>
      <c r="K28" s="47">
        <v>28370.205260000002</v>
      </c>
      <c r="L28" s="47">
        <v>13.343890433200601</v>
      </c>
      <c r="M28" s="47">
        <v>28370.205259999999</v>
      </c>
      <c r="N28" s="47">
        <v>0</v>
      </c>
      <c r="O28" s="47">
        <v>184237.99473999999</v>
      </c>
      <c r="P28" s="47"/>
      <c r="Q28" s="47">
        <f t="shared" si="5"/>
        <v>184237.99473999999</v>
      </c>
      <c r="R28" s="48">
        <v>199773.9</v>
      </c>
      <c r="S28" s="49" t="str">
        <f t="shared" si="3"/>
        <v/>
      </c>
      <c r="T28" s="49">
        <f t="shared" si="4"/>
        <v>-2.9103830456733704E-11</v>
      </c>
      <c r="U28" s="53"/>
      <c r="V28" s="111"/>
      <c r="W28" s="111"/>
    </row>
    <row r="29" spans="1:23" ht="31.5" x14ac:dyDescent="0.25">
      <c r="A29" s="50" t="s">
        <v>49</v>
      </c>
      <c r="B29" s="43" t="s">
        <v>20</v>
      </c>
      <c r="C29" s="44" t="s">
        <v>50</v>
      </c>
      <c r="D29" s="46">
        <v>61984</v>
      </c>
      <c r="E29" s="46">
        <v>61984</v>
      </c>
      <c r="F29" s="46">
        <v>61984</v>
      </c>
      <c r="G29" s="46">
        <v>61984</v>
      </c>
      <c r="H29" s="46">
        <v>61984</v>
      </c>
      <c r="I29" s="46">
        <v>61984</v>
      </c>
      <c r="J29" s="46">
        <v>61984</v>
      </c>
      <c r="K29" s="47">
        <v>53098.239999999998</v>
      </c>
      <c r="L29" s="47">
        <v>85.664429530201332</v>
      </c>
      <c r="M29" s="47">
        <v>53098.239999999998</v>
      </c>
      <c r="N29" s="47">
        <v>0</v>
      </c>
      <c r="O29" s="47">
        <v>8885.760000000002</v>
      </c>
      <c r="P29" s="47"/>
      <c r="Q29" s="47">
        <f t="shared" si="5"/>
        <v>8885.760000000002</v>
      </c>
      <c r="R29" s="48">
        <f t="shared" si="6"/>
        <v>61984</v>
      </c>
      <c r="S29" s="49" t="str">
        <f t="shared" si="3"/>
        <v/>
      </c>
      <c r="T29" s="49" t="str">
        <f t="shared" si="4"/>
        <v/>
      </c>
      <c r="U29" s="53"/>
      <c r="V29" s="111"/>
      <c r="W29" s="111"/>
    </row>
    <row r="30" spans="1:23" ht="31.5" x14ac:dyDescent="0.25">
      <c r="A30" s="42" t="s">
        <v>51</v>
      </c>
      <c r="B30" s="43" t="s">
        <v>20</v>
      </c>
      <c r="C30" s="44" t="s">
        <v>52</v>
      </c>
      <c r="D30" s="46">
        <v>3000</v>
      </c>
      <c r="E30" s="46">
        <v>3000</v>
      </c>
      <c r="F30" s="46">
        <v>3000</v>
      </c>
      <c r="G30" s="46">
        <v>3000</v>
      </c>
      <c r="H30" s="46">
        <v>3000</v>
      </c>
      <c r="I30" s="46">
        <v>3000</v>
      </c>
      <c r="J30" s="46">
        <v>3000</v>
      </c>
      <c r="K30" s="47">
        <v>0</v>
      </c>
      <c r="L30" s="47">
        <v>0</v>
      </c>
      <c r="M30" s="47"/>
      <c r="N30" s="47">
        <v>0</v>
      </c>
      <c r="O30" s="47">
        <v>3000</v>
      </c>
      <c r="P30" s="47"/>
      <c r="Q30" s="47">
        <f t="shared" si="5"/>
        <v>3000</v>
      </c>
      <c r="R30" s="48">
        <f t="shared" si="6"/>
        <v>3000</v>
      </c>
      <c r="S30" s="49" t="str">
        <f t="shared" si="3"/>
        <v/>
      </c>
      <c r="T30" s="49" t="str">
        <f t="shared" si="4"/>
        <v/>
      </c>
      <c r="U30" s="19"/>
      <c r="V30" s="4">
        <f t="shared" ref="V30:V32" si="7">D30-O30</f>
        <v>0</v>
      </c>
    </row>
    <row r="31" spans="1:23" ht="31.5" x14ac:dyDescent="0.25">
      <c r="A31" s="42" t="s">
        <v>53</v>
      </c>
      <c r="B31" s="43" t="s">
        <v>20</v>
      </c>
      <c r="C31" s="44" t="s">
        <v>54</v>
      </c>
      <c r="D31" s="46">
        <v>36000</v>
      </c>
      <c r="E31" s="46">
        <v>36000</v>
      </c>
      <c r="F31" s="46">
        <v>36000</v>
      </c>
      <c r="G31" s="46">
        <v>36000</v>
      </c>
      <c r="H31" s="46">
        <v>36000</v>
      </c>
      <c r="I31" s="46">
        <v>36000</v>
      </c>
      <c r="J31" s="46">
        <v>36000</v>
      </c>
      <c r="K31" s="47">
        <v>0</v>
      </c>
      <c r="L31" s="47">
        <v>0</v>
      </c>
      <c r="M31" s="47"/>
      <c r="N31" s="47">
        <v>0</v>
      </c>
      <c r="O31" s="47">
        <v>36000</v>
      </c>
      <c r="P31" s="47"/>
      <c r="Q31" s="47">
        <f t="shared" si="5"/>
        <v>36000</v>
      </c>
      <c r="R31" s="48">
        <f t="shared" si="6"/>
        <v>36000</v>
      </c>
      <c r="S31" s="49" t="str">
        <f t="shared" si="3"/>
        <v/>
      </c>
      <c r="T31" s="49" t="str">
        <f t="shared" si="4"/>
        <v/>
      </c>
      <c r="U31" s="19"/>
      <c r="V31" s="4">
        <f t="shared" si="7"/>
        <v>0</v>
      </c>
    </row>
    <row r="32" spans="1:23" ht="31.5" x14ac:dyDescent="0.25">
      <c r="A32" s="50" t="s">
        <v>55</v>
      </c>
      <c r="B32" s="43" t="s">
        <v>20</v>
      </c>
      <c r="C32" s="44" t="s">
        <v>56</v>
      </c>
      <c r="D32" s="46">
        <v>169000</v>
      </c>
      <c r="E32" s="46">
        <v>169000</v>
      </c>
      <c r="F32" s="46">
        <v>169000</v>
      </c>
      <c r="G32" s="46">
        <v>169000</v>
      </c>
      <c r="H32" s="46">
        <v>169000</v>
      </c>
      <c r="I32" s="46">
        <v>169000</v>
      </c>
      <c r="J32" s="46">
        <v>169000</v>
      </c>
      <c r="K32" s="47">
        <v>0</v>
      </c>
      <c r="L32" s="47">
        <v>0</v>
      </c>
      <c r="M32" s="47"/>
      <c r="N32" s="47">
        <v>0</v>
      </c>
      <c r="O32" s="47">
        <v>169000</v>
      </c>
      <c r="P32" s="47"/>
      <c r="Q32" s="47">
        <f t="shared" si="5"/>
        <v>169000</v>
      </c>
      <c r="R32" s="48">
        <f t="shared" si="6"/>
        <v>169000</v>
      </c>
      <c r="S32" s="49" t="str">
        <f t="shared" si="3"/>
        <v/>
      </c>
      <c r="T32" s="49" t="str">
        <f t="shared" si="4"/>
        <v/>
      </c>
      <c r="U32" s="19"/>
      <c r="V32" s="4">
        <f t="shared" si="7"/>
        <v>0</v>
      </c>
    </row>
    <row r="33" spans="1:23" ht="47.25" x14ac:dyDescent="0.25">
      <c r="A33" s="50" t="s">
        <v>57</v>
      </c>
      <c r="B33" s="43" t="s">
        <v>20</v>
      </c>
      <c r="C33" s="44" t="s">
        <v>58</v>
      </c>
      <c r="D33" s="46">
        <v>46096</v>
      </c>
      <c r="E33" s="46">
        <v>46096</v>
      </c>
      <c r="F33" s="46">
        <v>46096</v>
      </c>
      <c r="G33" s="46">
        <v>46096</v>
      </c>
      <c r="H33" s="46">
        <v>46096</v>
      </c>
      <c r="I33" s="46">
        <v>46096</v>
      </c>
      <c r="J33" s="46">
        <v>46096</v>
      </c>
      <c r="K33" s="47">
        <v>39620</v>
      </c>
      <c r="L33" s="47">
        <v>85.951058660187442</v>
      </c>
      <c r="M33" s="47">
        <v>39620</v>
      </c>
      <c r="N33" s="47">
        <v>0</v>
      </c>
      <c r="O33" s="47">
        <v>6476</v>
      </c>
      <c r="P33" s="47"/>
      <c r="Q33" s="47">
        <f t="shared" si="5"/>
        <v>6476</v>
      </c>
      <c r="R33" s="48">
        <f t="shared" si="6"/>
        <v>46096</v>
      </c>
      <c r="S33" s="49" t="str">
        <f t="shared" si="3"/>
        <v/>
      </c>
      <c r="T33" s="49" t="str">
        <f t="shared" si="4"/>
        <v/>
      </c>
      <c r="U33" s="19"/>
      <c r="V33" s="111"/>
      <c r="W33" s="111"/>
    </row>
    <row r="34" spans="1:23" ht="31.5" x14ac:dyDescent="0.25">
      <c r="A34" s="50" t="s">
        <v>59</v>
      </c>
      <c r="B34" s="43" t="s">
        <v>20</v>
      </c>
      <c r="C34" s="44" t="s">
        <v>60</v>
      </c>
      <c r="D34" s="46">
        <v>3975</v>
      </c>
      <c r="E34" s="46">
        <v>3975</v>
      </c>
      <c r="F34" s="46">
        <v>3975</v>
      </c>
      <c r="G34" s="46">
        <v>3975</v>
      </c>
      <c r="H34" s="46">
        <v>3975</v>
      </c>
      <c r="I34" s="46">
        <v>3975</v>
      </c>
      <c r="J34" s="46">
        <v>3975</v>
      </c>
      <c r="K34" s="47">
        <v>0</v>
      </c>
      <c r="L34" s="47">
        <v>0</v>
      </c>
      <c r="M34" s="47"/>
      <c r="N34" s="47"/>
      <c r="O34" s="47">
        <v>3975</v>
      </c>
      <c r="P34" s="47"/>
      <c r="Q34" s="47">
        <f t="shared" si="5"/>
        <v>3975</v>
      </c>
      <c r="R34" s="48">
        <f t="shared" si="6"/>
        <v>3975</v>
      </c>
      <c r="S34" s="49" t="str">
        <f t="shared" si="3"/>
        <v/>
      </c>
      <c r="T34" s="49" t="str">
        <f t="shared" si="4"/>
        <v/>
      </c>
      <c r="U34" s="19"/>
      <c r="V34" s="4">
        <f t="shared" ref="V34:V41" si="8">D34-O34</f>
        <v>0</v>
      </c>
    </row>
    <row r="35" spans="1:23" ht="47.25" x14ac:dyDescent="0.25">
      <c r="A35" s="50" t="s">
        <v>61</v>
      </c>
      <c r="B35" s="43" t="s">
        <v>20</v>
      </c>
      <c r="C35" s="44" t="s">
        <v>62</v>
      </c>
      <c r="D35" s="46">
        <v>44754</v>
      </c>
      <c r="E35" s="51">
        <v>44247.4</v>
      </c>
      <c r="F35" s="46">
        <v>44247.4</v>
      </c>
      <c r="G35" s="46">
        <v>44247.4</v>
      </c>
      <c r="H35" s="46">
        <v>44247.4</v>
      </c>
      <c r="I35" s="46">
        <v>44247.4</v>
      </c>
      <c r="J35" s="46">
        <v>44247.4</v>
      </c>
      <c r="K35" s="47">
        <v>0</v>
      </c>
      <c r="L35" s="47">
        <v>0</v>
      </c>
      <c r="M35" s="47"/>
      <c r="N35" s="47"/>
      <c r="O35" s="47">
        <v>44754</v>
      </c>
      <c r="P35" s="47"/>
      <c r="Q35" s="47">
        <f t="shared" si="5"/>
        <v>44754</v>
      </c>
      <c r="R35" s="48">
        <f t="shared" si="6"/>
        <v>44247.4</v>
      </c>
      <c r="S35" s="49" t="str">
        <f t="shared" si="3"/>
        <v/>
      </c>
      <c r="T35" s="49" t="str">
        <f t="shared" si="4"/>
        <v/>
      </c>
      <c r="U35" s="19"/>
      <c r="V35" s="4">
        <f t="shared" si="8"/>
        <v>0</v>
      </c>
    </row>
    <row r="36" spans="1:23" ht="94.5" x14ac:dyDescent="0.25">
      <c r="A36" s="54" t="s">
        <v>63</v>
      </c>
      <c r="B36" s="43" t="s">
        <v>20</v>
      </c>
      <c r="C36" s="44" t="s">
        <v>64</v>
      </c>
      <c r="D36" s="46">
        <v>50000</v>
      </c>
      <c r="E36" s="46">
        <v>50000</v>
      </c>
      <c r="F36" s="46">
        <v>50000</v>
      </c>
      <c r="G36" s="46">
        <v>50000</v>
      </c>
      <c r="H36" s="46">
        <v>50000</v>
      </c>
      <c r="I36" s="46">
        <v>50000</v>
      </c>
      <c r="J36" s="46">
        <v>50000</v>
      </c>
      <c r="K36" s="47">
        <v>0</v>
      </c>
      <c r="L36" s="47">
        <v>0</v>
      </c>
      <c r="M36" s="47"/>
      <c r="N36" s="47"/>
      <c r="O36" s="47">
        <v>50000</v>
      </c>
      <c r="P36" s="47"/>
      <c r="Q36" s="47">
        <f t="shared" si="5"/>
        <v>50000</v>
      </c>
      <c r="R36" s="48">
        <f t="shared" si="6"/>
        <v>50000</v>
      </c>
      <c r="S36" s="49" t="str">
        <f t="shared" si="3"/>
        <v/>
      </c>
      <c r="T36" s="49" t="str">
        <f t="shared" si="4"/>
        <v/>
      </c>
      <c r="U36" s="19"/>
      <c r="V36" s="4">
        <f t="shared" si="8"/>
        <v>0</v>
      </c>
    </row>
    <row r="37" spans="1:23" ht="31.5" x14ac:dyDescent="0.25">
      <c r="A37" s="50" t="s">
        <v>65</v>
      </c>
      <c r="B37" s="43" t="s">
        <v>20</v>
      </c>
      <c r="C37" s="44" t="s">
        <v>66</v>
      </c>
      <c r="D37" s="46">
        <v>5319.4</v>
      </c>
      <c r="E37" s="46">
        <v>5319.4</v>
      </c>
      <c r="F37" s="46">
        <v>5319.4</v>
      </c>
      <c r="G37" s="46">
        <v>5319.4</v>
      </c>
      <c r="H37" s="46">
        <v>5319.4</v>
      </c>
      <c r="I37" s="46">
        <v>5319.4</v>
      </c>
      <c r="J37" s="46">
        <v>5319.4</v>
      </c>
      <c r="K37" s="47"/>
      <c r="L37" s="47">
        <v>0</v>
      </c>
      <c r="M37" s="47"/>
      <c r="N37" s="47"/>
      <c r="O37" s="47">
        <v>5319.4</v>
      </c>
      <c r="P37" s="47"/>
      <c r="Q37" s="47">
        <f t="shared" si="5"/>
        <v>5319.4</v>
      </c>
      <c r="R37" s="48">
        <f t="shared" si="6"/>
        <v>5319.4</v>
      </c>
      <c r="S37" s="49" t="str">
        <f t="shared" si="3"/>
        <v/>
      </c>
      <c r="T37" s="49" t="str">
        <f t="shared" si="4"/>
        <v/>
      </c>
      <c r="U37" s="19"/>
      <c r="V37" s="4">
        <f t="shared" si="8"/>
        <v>0</v>
      </c>
    </row>
    <row r="38" spans="1:23" ht="63" x14ac:dyDescent="0.25">
      <c r="A38" s="50" t="s">
        <v>67</v>
      </c>
      <c r="B38" s="43" t="s">
        <v>24</v>
      </c>
      <c r="C38" s="44"/>
      <c r="D38" s="46">
        <v>0</v>
      </c>
      <c r="E38" s="46">
        <v>0</v>
      </c>
      <c r="F38" s="46">
        <v>0</v>
      </c>
      <c r="G38" s="46">
        <v>0</v>
      </c>
      <c r="H38" s="46">
        <v>0</v>
      </c>
      <c r="I38" s="46">
        <v>0</v>
      </c>
      <c r="J38" s="46">
        <v>0</v>
      </c>
      <c r="K38" s="47"/>
      <c r="L38" s="47"/>
      <c r="M38" s="47"/>
      <c r="N38" s="47"/>
      <c r="O38" s="47">
        <v>0</v>
      </c>
      <c r="P38" s="47"/>
      <c r="Q38" s="47">
        <f t="shared" si="5"/>
        <v>0</v>
      </c>
      <c r="R38" s="48">
        <f t="shared" si="6"/>
        <v>0</v>
      </c>
      <c r="S38" s="49" t="str">
        <f t="shared" si="3"/>
        <v/>
      </c>
      <c r="T38" s="49" t="str">
        <f t="shared" si="4"/>
        <v/>
      </c>
      <c r="U38" s="19"/>
      <c r="V38" s="4">
        <f t="shared" si="8"/>
        <v>0</v>
      </c>
    </row>
    <row r="39" spans="1:23" x14ac:dyDescent="0.25">
      <c r="A39" s="33" t="s">
        <v>19</v>
      </c>
      <c r="B39" s="43" t="s">
        <v>20</v>
      </c>
      <c r="C39" s="44" t="s">
        <v>68</v>
      </c>
      <c r="D39" s="46">
        <v>41273.4</v>
      </c>
      <c r="E39" s="46">
        <v>41273.4</v>
      </c>
      <c r="F39" s="46">
        <v>41273.4</v>
      </c>
      <c r="G39" s="46">
        <v>41273.4</v>
      </c>
      <c r="H39" s="46">
        <v>41273.4</v>
      </c>
      <c r="I39" s="46">
        <v>41273.4</v>
      </c>
      <c r="J39" s="46">
        <v>41273.4</v>
      </c>
      <c r="K39" s="47">
        <v>0</v>
      </c>
      <c r="L39" s="47">
        <v>0</v>
      </c>
      <c r="M39" s="47"/>
      <c r="N39" s="47"/>
      <c r="O39" s="47">
        <v>41273.4</v>
      </c>
      <c r="P39" s="47"/>
      <c r="Q39" s="47">
        <f t="shared" si="5"/>
        <v>41273.4</v>
      </c>
      <c r="R39" s="48">
        <f t="shared" si="6"/>
        <v>41273.4</v>
      </c>
      <c r="S39" s="49" t="str">
        <f t="shared" si="3"/>
        <v/>
      </c>
      <c r="T39" s="49" t="str">
        <f t="shared" si="4"/>
        <v/>
      </c>
      <c r="U39" s="19"/>
      <c r="V39" s="4">
        <f t="shared" si="8"/>
        <v>0</v>
      </c>
    </row>
    <row r="40" spans="1:23" x14ac:dyDescent="0.25">
      <c r="A40" s="33" t="s">
        <v>21</v>
      </c>
      <c r="B40" s="43" t="s">
        <v>22</v>
      </c>
      <c r="C40" s="44" t="s">
        <v>68</v>
      </c>
      <c r="D40" s="46">
        <v>123820.3</v>
      </c>
      <c r="E40" s="46">
        <v>123820.3</v>
      </c>
      <c r="F40" s="46">
        <v>123820.3</v>
      </c>
      <c r="G40" s="46">
        <v>123820.3</v>
      </c>
      <c r="H40" s="46">
        <v>123820.3</v>
      </c>
      <c r="I40" s="46">
        <v>123820.3</v>
      </c>
      <c r="J40" s="46">
        <v>123820.3</v>
      </c>
      <c r="K40" s="47">
        <v>0</v>
      </c>
      <c r="L40" s="47">
        <v>0</v>
      </c>
      <c r="M40" s="47"/>
      <c r="N40" s="47"/>
      <c r="O40" s="47">
        <v>123820.3</v>
      </c>
      <c r="P40" s="47"/>
      <c r="Q40" s="47">
        <f t="shared" si="5"/>
        <v>123820.3</v>
      </c>
      <c r="R40" s="48">
        <f t="shared" si="6"/>
        <v>123820.3</v>
      </c>
      <c r="S40" s="49" t="str">
        <f t="shared" si="3"/>
        <v/>
      </c>
      <c r="T40" s="49" t="str">
        <f t="shared" si="4"/>
        <v/>
      </c>
      <c r="U40" s="19"/>
      <c r="V40" s="4">
        <f t="shared" si="8"/>
        <v>0</v>
      </c>
    </row>
    <row r="41" spans="1:23" ht="31.5" x14ac:dyDescent="0.25">
      <c r="A41" s="50" t="s">
        <v>69</v>
      </c>
      <c r="B41" s="43" t="s">
        <v>24</v>
      </c>
      <c r="C41" s="44"/>
      <c r="D41" s="46">
        <v>0</v>
      </c>
      <c r="E41" s="46">
        <v>0</v>
      </c>
      <c r="F41" s="46">
        <v>0</v>
      </c>
      <c r="G41" s="46">
        <v>0</v>
      </c>
      <c r="H41" s="46">
        <v>0</v>
      </c>
      <c r="I41" s="46">
        <v>0</v>
      </c>
      <c r="J41" s="46">
        <v>0</v>
      </c>
      <c r="K41" s="47"/>
      <c r="L41" s="47"/>
      <c r="M41" s="47"/>
      <c r="N41" s="47">
        <v>0</v>
      </c>
      <c r="O41" s="47">
        <v>0</v>
      </c>
      <c r="P41" s="47"/>
      <c r="Q41" s="47">
        <f t="shared" si="5"/>
        <v>0</v>
      </c>
      <c r="R41" s="48">
        <f t="shared" si="6"/>
        <v>0</v>
      </c>
      <c r="S41" s="49" t="str">
        <f t="shared" si="3"/>
        <v/>
      </c>
      <c r="T41" s="49" t="str">
        <f t="shared" si="4"/>
        <v/>
      </c>
      <c r="U41" s="19"/>
      <c r="V41" s="4">
        <f t="shared" si="8"/>
        <v>0</v>
      </c>
    </row>
    <row r="42" spans="1:23" ht="19.5" customHeight="1" x14ac:dyDescent="0.25">
      <c r="A42" s="33" t="s">
        <v>19</v>
      </c>
      <c r="B42" s="43" t="s">
        <v>20</v>
      </c>
      <c r="C42" s="44" t="s">
        <v>70</v>
      </c>
      <c r="D42" s="46">
        <v>32932.9</v>
      </c>
      <c r="E42" s="46">
        <v>32932.9</v>
      </c>
      <c r="F42" s="46">
        <v>32932.9</v>
      </c>
      <c r="G42" s="46">
        <v>32932.9</v>
      </c>
      <c r="H42" s="46">
        <v>32932.9</v>
      </c>
      <c r="I42" s="46">
        <v>32932.9</v>
      </c>
      <c r="J42" s="46">
        <v>32932.9</v>
      </c>
      <c r="K42" s="47">
        <v>14985.083990000001</v>
      </c>
      <c r="L42" s="47">
        <v>45.501865884875002</v>
      </c>
      <c r="M42" s="47">
        <v>14985.083989999999</v>
      </c>
      <c r="N42" s="47">
        <v>0</v>
      </c>
      <c r="O42" s="47">
        <v>17947.816010000002</v>
      </c>
      <c r="P42" s="47"/>
      <c r="Q42" s="47">
        <f t="shared" si="5"/>
        <v>17947.816010000002</v>
      </c>
      <c r="R42" s="48">
        <f t="shared" si="6"/>
        <v>32932.9</v>
      </c>
      <c r="S42" s="49" t="str">
        <f t="shared" si="3"/>
        <v/>
      </c>
      <c r="T42" s="49" t="str">
        <f t="shared" si="4"/>
        <v/>
      </c>
      <c r="U42" s="19"/>
      <c r="V42" s="111"/>
      <c r="W42" s="111"/>
    </row>
    <row r="43" spans="1:23" ht="19.5" customHeight="1" x14ac:dyDescent="0.25">
      <c r="A43" s="33" t="s">
        <v>21</v>
      </c>
      <c r="B43" s="43" t="s">
        <v>22</v>
      </c>
      <c r="C43" s="44" t="s">
        <v>70</v>
      </c>
      <c r="D43" s="46">
        <v>98798.6</v>
      </c>
      <c r="E43" s="46">
        <v>98798.6</v>
      </c>
      <c r="F43" s="46">
        <v>98798.6</v>
      </c>
      <c r="G43" s="46">
        <v>98798.6</v>
      </c>
      <c r="H43" s="46">
        <v>98798.6</v>
      </c>
      <c r="I43" s="46">
        <v>98798.6</v>
      </c>
      <c r="J43" s="46">
        <v>98798.6</v>
      </c>
      <c r="K43" s="47">
        <v>44955.251979999994</v>
      </c>
      <c r="L43" s="47">
        <v>45.50191195016933</v>
      </c>
      <c r="M43" s="47">
        <v>44955.251980000001</v>
      </c>
      <c r="N43" s="47">
        <v>0</v>
      </c>
      <c r="O43" s="47">
        <v>53843.348020000012</v>
      </c>
      <c r="P43" s="47"/>
      <c r="Q43" s="47">
        <f t="shared" si="5"/>
        <v>53843.348020000012</v>
      </c>
      <c r="R43" s="48">
        <f t="shared" si="6"/>
        <v>98798.6</v>
      </c>
      <c r="S43" s="49" t="str">
        <f t="shared" si="3"/>
        <v/>
      </c>
      <c r="T43" s="49" t="str">
        <f t="shared" si="4"/>
        <v/>
      </c>
      <c r="U43" s="19"/>
      <c r="V43" s="111"/>
      <c r="W43" s="111"/>
    </row>
    <row r="44" spans="1:23" ht="63" x14ac:dyDescent="0.25">
      <c r="A44" s="50" t="s">
        <v>71</v>
      </c>
      <c r="B44" s="43" t="s">
        <v>24</v>
      </c>
      <c r="C44" s="44"/>
      <c r="D44" s="46">
        <v>0</v>
      </c>
      <c r="E44" s="46">
        <v>0</v>
      </c>
      <c r="F44" s="46">
        <v>0</v>
      </c>
      <c r="G44" s="46">
        <v>0</v>
      </c>
      <c r="H44" s="46">
        <v>0</v>
      </c>
      <c r="I44" s="46">
        <v>0</v>
      </c>
      <c r="J44" s="46">
        <v>0</v>
      </c>
      <c r="K44" s="47"/>
      <c r="L44" s="47"/>
      <c r="M44" s="47"/>
      <c r="N44" s="47">
        <v>0</v>
      </c>
      <c r="O44" s="47">
        <v>0</v>
      </c>
      <c r="P44" s="47"/>
      <c r="Q44" s="47">
        <f t="shared" si="5"/>
        <v>0</v>
      </c>
      <c r="R44" s="48">
        <f t="shared" si="6"/>
        <v>0</v>
      </c>
      <c r="S44" s="49" t="str">
        <f t="shared" si="3"/>
        <v/>
      </c>
      <c r="T44" s="49" t="str">
        <f t="shared" si="4"/>
        <v/>
      </c>
      <c r="U44" s="19"/>
      <c r="V44" s="4">
        <f t="shared" ref="V44:V47" si="9">D44-O44</f>
        <v>0</v>
      </c>
    </row>
    <row r="45" spans="1:23" x14ac:dyDescent="0.25">
      <c r="A45" s="33" t="s">
        <v>19</v>
      </c>
      <c r="B45" s="43" t="s">
        <v>20</v>
      </c>
      <c r="C45" s="44" t="s">
        <v>72</v>
      </c>
      <c r="D45" s="46">
        <v>41686.400000000001</v>
      </c>
      <c r="E45" s="46">
        <v>41686.400000000001</v>
      </c>
      <c r="F45" s="46">
        <v>41686.400000000001</v>
      </c>
      <c r="G45" s="46">
        <v>41686.400000000001</v>
      </c>
      <c r="H45" s="46">
        <v>41686.400000000001</v>
      </c>
      <c r="I45" s="46">
        <v>41686.400000000001</v>
      </c>
      <c r="J45" s="46">
        <v>41686.400000000001</v>
      </c>
      <c r="K45" s="47">
        <v>0</v>
      </c>
      <c r="L45" s="47">
        <v>0</v>
      </c>
      <c r="M45" s="47"/>
      <c r="N45" s="59">
        <v>0</v>
      </c>
      <c r="O45" s="47">
        <v>41686.400000000001</v>
      </c>
      <c r="P45" s="59"/>
      <c r="Q45" s="47">
        <f t="shared" si="5"/>
        <v>41686.400000000001</v>
      </c>
      <c r="R45" s="48">
        <f t="shared" si="6"/>
        <v>41686.400000000001</v>
      </c>
      <c r="S45" s="49" t="str">
        <f t="shared" si="3"/>
        <v/>
      </c>
      <c r="T45" s="49" t="str">
        <f t="shared" si="4"/>
        <v/>
      </c>
      <c r="U45" s="60"/>
      <c r="V45" s="4">
        <f t="shared" si="9"/>
        <v>0</v>
      </c>
    </row>
    <row r="46" spans="1:23" x14ac:dyDescent="0.25">
      <c r="A46" s="33" t="s">
        <v>21</v>
      </c>
      <c r="B46" s="43" t="s">
        <v>22</v>
      </c>
      <c r="C46" s="44" t="s">
        <v>72</v>
      </c>
      <c r="D46" s="46">
        <v>125059.2</v>
      </c>
      <c r="E46" s="46">
        <v>125059.2</v>
      </c>
      <c r="F46" s="46">
        <v>125059.2</v>
      </c>
      <c r="G46" s="46">
        <v>125059.2</v>
      </c>
      <c r="H46" s="46">
        <v>125059.2</v>
      </c>
      <c r="I46" s="46">
        <v>125059.2</v>
      </c>
      <c r="J46" s="46">
        <v>125059.2</v>
      </c>
      <c r="K46" s="47">
        <v>0</v>
      </c>
      <c r="L46" s="47">
        <v>0</v>
      </c>
      <c r="M46" s="47"/>
      <c r="N46" s="59">
        <v>0</v>
      </c>
      <c r="O46" s="47">
        <v>125059.2</v>
      </c>
      <c r="P46" s="47"/>
      <c r="Q46" s="47">
        <f t="shared" si="5"/>
        <v>125059.2</v>
      </c>
      <c r="R46" s="48">
        <f t="shared" si="6"/>
        <v>125059.2</v>
      </c>
      <c r="S46" s="49" t="str">
        <f t="shared" si="3"/>
        <v/>
      </c>
      <c r="T46" s="49" t="str">
        <f t="shared" si="4"/>
        <v/>
      </c>
      <c r="U46" s="60"/>
      <c r="V46" s="4">
        <f t="shared" si="9"/>
        <v>0</v>
      </c>
    </row>
    <row r="47" spans="1:23" ht="31.5" x14ac:dyDescent="0.25">
      <c r="A47" s="50" t="s">
        <v>73</v>
      </c>
      <c r="B47" s="43" t="s">
        <v>24</v>
      </c>
      <c r="C47" s="44"/>
      <c r="D47" s="46">
        <v>0</v>
      </c>
      <c r="E47" s="46">
        <v>0</v>
      </c>
      <c r="F47" s="46">
        <v>0</v>
      </c>
      <c r="G47" s="46">
        <v>0</v>
      </c>
      <c r="H47" s="46">
        <v>0</v>
      </c>
      <c r="I47" s="46">
        <v>0</v>
      </c>
      <c r="J47" s="46">
        <v>0</v>
      </c>
      <c r="K47" s="47"/>
      <c r="L47" s="47"/>
      <c r="M47" s="47"/>
      <c r="N47" s="47">
        <v>0</v>
      </c>
      <c r="O47" s="47">
        <v>0</v>
      </c>
      <c r="P47" s="47"/>
      <c r="Q47" s="47">
        <f t="shared" si="5"/>
        <v>0</v>
      </c>
      <c r="R47" s="48">
        <f t="shared" si="6"/>
        <v>0</v>
      </c>
      <c r="S47" s="49" t="str">
        <f t="shared" si="3"/>
        <v/>
      </c>
      <c r="T47" s="49" t="str">
        <f t="shared" si="4"/>
        <v/>
      </c>
      <c r="U47" s="19"/>
      <c r="V47" s="4">
        <f t="shared" si="9"/>
        <v>0</v>
      </c>
    </row>
    <row r="48" spans="1:23" x14ac:dyDescent="0.25">
      <c r="A48" s="33" t="s">
        <v>19</v>
      </c>
      <c r="B48" s="43" t="s">
        <v>20</v>
      </c>
      <c r="C48" s="44" t="s">
        <v>74</v>
      </c>
      <c r="D48" s="46">
        <v>13920.8</v>
      </c>
      <c r="E48" s="46">
        <v>13920.8</v>
      </c>
      <c r="F48" s="46">
        <v>13920.8</v>
      </c>
      <c r="G48" s="46">
        <v>13920.8</v>
      </c>
      <c r="H48" s="46">
        <v>13920.8</v>
      </c>
      <c r="I48" s="46">
        <v>13920.8</v>
      </c>
      <c r="J48" s="46">
        <v>13920.8</v>
      </c>
      <c r="K48" s="47">
        <v>6285.1460199999992</v>
      </c>
      <c r="L48" s="47">
        <v>45.149316274926726</v>
      </c>
      <c r="M48" s="47">
        <v>6285.1460200000001</v>
      </c>
      <c r="N48" s="47">
        <v>0</v>
      </c>
      <c r="O48" s="47">
        <v>7635.65398</v>
      </c>
      <c r="P48" s="59"/>
      <c r="Q48" s="47">
        <f t="shared" si="5"/>
        <v>7635.65398</v>
      </c>
      <c r="R48" s="48">
        <f t="shared" si="6"/>
        <v>13920.8</v>
      </c>
      <c r="S48" s="49" t="str">
        <f t="shared" si="3"/>
        <v/>
      </c>
      <c r="T48" s="49" t="str">
        <f t="shared" si="4"/>
        <v/>
      </c>
      <c r="U48" s="19"/>
      <c r="V48" s="111"/>
      <c r="W48" s="111"/>
    </row>
    <row r="49" spans="1:23" x14ac:dyDescent="0.25">
      <c r="A49" s="33" t="s">
        <v>21</v>
      </c>
      <c r="B49" s="43" t="s">
        <v>22</v>
      </c>
      <c r="C49" s="44" t="s">
        <v>74</v>
      </c>
      <c r="D49" s="46">
        <v>41762.300000000003</v>
      </c>
      <c r="E49" s="46">
        <v>41762.300000000003</v>
      </c>
      <c r="F49" s="46">
        <v>41762.300000000003</v>
      </c>
      <c r="G49" s="46">
        <v>41762.300000000003</v>
      </c>
      <c r="H49" s="46">
        <v>41762.300000000003</v>
      </c>
      <c r="I49" s="46">
        <v>41762.300000000003</v>
      </c>
      <c r="J49" s="46">
        <v>41762.300000000003</v>
      </c>
      <c r="K49" s="47">
        <v>18855.438050000001</v>
      </c>
      <c r="L49" s="47">
        <v>45.149424361206158</v>
      </c>
      <c r="M49" s="47">
        <v>18855.438050000001</v>
      </c>
      <c r="N49" s="47">
        <v>0</v>
      </c>
      <c r="O49" s="47">
        <v>22906.861950000002</v>
      </c>
      <c r="P49" s="61"/>
      <c r="Q49" s="47">
        <f t="shared" si="5"/>
        <v>22906.861950000002</v>
      </c>
      <c r="R49" s="48">
        <f t="shared" si="6"/>
        <v>41762.300000000003</v>
      </c>
      <c r="S49" s="49" t="str">
        <f t="shared" si="3"/>
        <v/>
      </c>
      <c r="T49" s="49" t="str">
        <f t="shared" si="4"/>
        <v/>
      </c>
      <c r="U49" s="19"/>
      <c r="V49" s="111"/>
      <c r="W49" s="111"/>
    </row>
    <row r="50" spans="1:23" ht="31.5" x14ac:dyDescent="0.25">
      <c r="A50" s="50" t="s">
        <v>75</v>
      </c>
      <c r="B50" s="43" t="s">
        <v>24</v>
      </c>
      <c r="C50" s="44"/>
      <c r="D50" s="46">
        <v>0</v>
      </c>
      <c r="E50" s="46">
        <v>0</v>
      </c>
      <c r="F50" s="46">
        <v>0</v>
      </c>
      <c r="G50" s="46">
        <v>0</v>
      </c>
      <c r="H50" s="46">
        <v>0</v>
      </c>
      <c r="I50" s="46">
        <v>0</v>
      </c>
      <c r="J50" s="46">
        <v>0</v>
      </c>
      <c r="K50" s="47"/>
      <c r="L50" s="47"/>
      <c r="M50" s="47"/>
      <c r="N50" s="47">
        <v>0</v>
      </c>
      <c r="O50" s="47">
        <v>0</v>
      </c>
      <c r="P50" s="47"/>
      <c r="Q50" s="47">
        <f t="shared" si="5"/>
        <v>0</v>
      </c>
      <c r="R50" s="48">
        <f t="shared" si="6"/>
        <v>0</v>
      </c>
      <c r="S50" s="49" t="str">
        <f t="shared" si="3"/>
        <v/>
      </c>
      <c r="T50" s="49" t="str">
        <f t="shared" si="4"/>
        <v/>
      </c>
      <c r="U50" s="19"/>
      <c r="V50" s="4">
        <f t="shared" ref="V50:V53" si="10">D50-O50</f>
        <v>0</v>
      </c>
    </row>
    <row r="51" spans="1:23" x14ac:dyDescent="0.25">
      <c r="A51" s="33" t="s">
        <v>19</v>
      </c>
      <c r="B51" s="43" t="s">
        <v>20</v>
      </c>
      <c r="C51" s="44" t="s">
        <v>76</v>
      </c>
      <c r="D51" s="46">
        <v>50795.5</v>
      </c>
      <c r="E51" s="51">
        <v>46229.3</v>
      </c>
      <c r="F51" s="46">
        <v>46229.3</v>
      </c>
      <c r="G51" s="46">
        <v>46229.3</v>
      </c>
      <c r="H51" s="46">
        <v>46229.3</v>
      </c>
      <c r="I51" s="46">
        <v>46229.3</v>
      </c>
      <c r="J51" s="46">
        <v>46229.3</v>
      </c>
      <c r="K51" s="47">
        <v>0</v>
      </c>
      <c r="L51" s="47">
        <v>0</v>
      </c>
      <c r="M51" s="47"/>
      <c r="N51" s="47">
        <v>0</v>
      </c>
      <c r="O51" s="47">
        <v>50795.5</v>
      </c>
      <c r="P51" s="47"/>
      <c r="Q51" s="47">
        <f t="shared" si="5"/>
        <v>50795.5</v>
      </c>
      <c r="R51" s="48">
        <v>46229.3</v>
      </c>
      <c r="S51" s="49" t="str">
        <f t="shared" si="3"/>
        <v/>
      </c>
      <c r="T51" s="49" t="str">
        <f t="shared" si="4"/>
        <v/>
      </c>
      <c r="U51" s="19"/>
      <c r="V51" s="4">
        <f t="shared" si="10"/>
        <v>0</v>
      </c>
    </row>
    <row r="52" spans="1:23" x14ac:dyDescent="0.25">
      <c r="A52" s="33" t="s">
        <v>21</v>
      </c>
      <c r="B52" s="43" t="s">
        <v>22</v>
      </c>
      <c r="C52" s="44" t="s">
        <v>76</v>
      </c>
      <c r="D52" s="46">
        <v>152386.5</v>
      </c>
      <c r="E52" s="51">
        <v>138687.9</v>
      </c>
      <c r="F52" s="46">
        <v>138687.9</v>
      </c>
      <c r="G52" s="46">
        <v>138687.9</v>
      </c>
      <c r="H52" s="46">
        <v>138687.9</v>
      </c>
      <c r="I52" s="46">
        <v>138687.9</v>
      </c>
      <c r="J52" s="46">
        <v>138687.9</v>
      </c>
      <c r="K52" s="47">
        <v>0</v>
      </c>
      <c r="L52" s="47">
        <v>0</v>
      </c>
      <c r="M52" s="47"/>
      <c r="N52" s="47">
        <v>0</v>
      </c>
      <c r="O52" s="47">
        <v>152386.5</v>
      </c>
      <c r="P52" s="47"/>
      <c r="Q52" s="47">
        <f t="shared" si="5"/>
        <v>152386.5</v>
      </c>
      <c r="R52" s="48">
        <v>138687.9</v>
      </c>
      <c r="S52" s="49" t="str">
        <f t="shared" si="3"/>
        <v/>
      </c>
      <c r="T52" s="49" t="str">
        <f t="shared" si="4"/>
        <v/>
      </c>
      <c r="U52" s="19"/>
      <c r="V52" s="4">
        <f t="shared" si="10"/>
        <v>0</v>
      </c>
    </row>
    <row r="53" spans="1:23" ht="63" x14ac:dyDescent="0.25">
      <c r="A53" s="54" t="s">
        <v>77</v>
      </c>
      <c r="B53" s="43" t="s">
        <v>24</v>
      </c>
      <c r="C53" s="44"/>
      <c r="D53" s="46">
        <v>0</v>
      </c>
      <c r="E53" s="46">
        <v>0</v>
      </c>
      <c r="F53" s="46">
        <v>0</v>
      </c>
      <c r="G53" s="46">
        <v>0</v>
      </c>
      <c r="H53" s="46">
        <v>0</v>
      </c>
      <c r="I53" s="46">
        <v>0</v>
      </c>
      <c r="J53" s="46">
        <v>0</v>
      </c>
      <c r="K53" s="47"/>
      <c r="L53" s="47"/>
      <c r="M53" s="47"/>
      <c r="N53" s="62">
        <v>0</v>
      </c>
      <c r="O53" s="47">
        <v>0</v>
      </c>
      <c r="P53" s="47"/>
      <c r="Q53" s="47">
        <f t="shared" si="5"/>
        <v>0</v>
      </c>
      <c r="R53" s="48">
        <f t="shared" si="6"/>
        <v>0</v>
      </c>
      <c r="S53" s="49" t="str">
        <f t="shared" si="3"/>
        <v/>
      </c>
      <c r="T53" s="49" t="str">
        <f t="shared" si="4"/>
        <v/>
      </c>
      <c r="U53" s="19"/>
      <c r="V53" s="4">
        <f t="shared" si="10"/>
        <v>0</v>
      </c>
    </row>
    <row r="54" spans="1:23" x14ac:dyDescent="0.25">
      <c r="A54" s="33" t="s">
        <v>19</v>
      </c>
      <c r="B54" s="43" t="s">
        <v>20</v>
      </c>
      <c r="C54" s="44" t="s">
        <v>78</v>
      </c>
      <c r="D54" s="46">
        <v>68227.8</v>
      </c>
      <c r="E54" s="46">
        <v>68227.8</v>
      </c>
      <c r="F54" s="46">
        <v>68227.8</v>
      </c>
      <c r="G54" s="46">
        <v>68227.8</v>
      </c>
      <c r="H54" s="46">
        <v>68227.8</v>
      </c>
      <c r="I54" s="46">
        <v>68227.8</v>
      </c>
      <c r="J54" s="46">
        <v>68227.8</v>
      </c>
      <c r="K54" s="47">
        <v>49035.747610000006</v>
      </c>
      <c r="L54" s="47">
        <v>71.870626943855726</v>
      </c>
      <c r="M54" s="47">
        <v>48935.668019999997</v>
      </c>
      <c r="N54" s="47">
        <v>100.07959000000847</v>
      </c>
      <c r="O54" s="47">
        <v>19192.052389999997</v>
      </c>
      <c r="P54" s="47"/>
      <c r="Q54" s="47">
        <f t="shared" si="5"/>
        <v>19192.052389999997</v>
      </c>
      <c r="R54" s="48">
        <f t="shared" si="6"/>
        <v>68227.8</v>
      </c>
      <c r="S54" s="49" t="str">
        <f t="shared" si="3"/>
        <v/>
      </c>
      <c r="T54" s="49" t="str">
        <f t="shared" si="4"/>
        <v/>
      </c>
      <c r="U54" s="19"/>
      <c r="V54" s="111"/>
      <c r="W54" s="111"/>
    </row>
    <row r="55" spans="1:23" x14ac:dyDescent="0.25">
      <c r="A55" s="33" t="s">
        <v>21</v>
      </c>
      <c r="B55" s="43" t="s">
        <v>22</v>
      </c>
      <c r="C55" s="44" t="s">
        <v>78</v>
      </c>
      <c r="D55" s="46">
        <v>204683.4</v>
      </c>
      <c r="E55" s="46">
        <v>204683.4</v>
      </c>
      <c r="F55" s="46">
        <v>204683.4</v>
      </c>
      <c r="G55" s="46">
        <v>204683.4</v>
      </c>
      <c r="H55" s="46">
        <v>204683.4</v>
      </c>
      <c r="I55" s="46">
        <v>204683.4</v>
      </c>
      <c r="J55" s="46">
        <v>204683.4</v>
      </c>
      <c r="K55" s="47">
        <v>147107.24286999999</v>
      </c>
      <c r="L55" s="47">
        <v>71.870626963398095</v>
      </c>
      <c r="M55" s="47">
        <v>146807.00408000001</v>
      </c>
      <c r="N55" s="47">
        <v>300.23878999997396</v>
      </c>
      <c r="O55" s="47">
        <v>57576.157130000007</v>
      </c>
      <c r="P55" s="47"/>
      <c r="Q55" s="47">
        <f t="shared" si="5"/>
        <v>57576.157130000007</v>
      </c>
      <c r="R55" s="48">
        <f t="shared" si="6"/>
        <v>204683.4</v>
      </c>
      <c r="S55" s="49" t="str">
        <f t="shared" si="3"/>
        <v/>
      </c>
      <c r="T55" s="49" t="str">
        <f t="shared" si="4"/>
        <v/>
      </c>
      <c r="U55" s="19"/>
      <c r="V55" s="111"/>
      <c r="W55" s="111"/>
    </row>
    <row r="56" spans="1:23" ht="47.25" x14ac:dyDescent="0.25">
      <c r="A56" s="50" t="s">
        <v>79</v>
      </c>
      <c r="B56" s="43" t="s">
        <v>24</v>
      </c>
      <c r="C56" s="44"/>
      <c r="D56" s="46"/>
      <c r="E56" s="46"/>
      <c r="F56" s="46"/>
      <c r="G56" s="46"/>
      <c r="H56" s="46"/>
      <c r="I56" s="46"/>
      <c r="J56" s="46">
        <v>0</v>
      </c>
      <c r="K56" s="47"/>
      <c r="L56" s="47"/>
      <c r="M56" s="47"/>
      <c r="N56" s="47"/>
      <c r="O56" s="47">
        <v>0</v>
      </c>
      <c r="P56" s="47"/>
      <c r="Q56" s="47">
        <f t="shared" si="5"/>
        <v>0</v>
      </c>
      <c r="R56" s="48"/>
      <c r="S56" s="49"/>
      <c r="T56" s="49"/>
      <c r="U56" s="19"/>
      <c r="V56" s="4">
        <f t="shared" ref="V56:V64" si="11">D56-O56</f>
        <v>0</v>
      </c>
    </row>
    <row r="57" spans="1:23" x14ac:dyDescent="0.25">
      <c r="A57" s="33" t="s">
        <v>19</v>
      </c>
      <c r="B57" s="43" t="s">
        <v>20</v>
      </c>
      <c r="C57" s="44" t="s">
        <v>80</v>
      </c>
      <c r="D57" s="46"/>
      <c r="E57" s="51">
        <v>4566.2</v>
      </c>
      <c r="F57" s="46">
        <v>4566.2</v>
      </c>
      <c r="G57" s="46">
        <v>4566.2</v>
      </c>
      <c r="H57" s="46">
        <v>4566.2</v>
      </c>
      <c r="I57" s="46">
        <v>4566.2</v>
      </c>
      <c r="J57" s="46">
        <v>4566.2</v>
      </c>
      <c r="K57" s="47">
        <v>0</v>
      </c>
      <c r="L57" s="47"/>
      <c r="M57" s="47"/>
      <c r="N57" s="47"/>
      <c r="O57" s="47">
        <v>0</v>
      </c>
      <c r="P57" s="47"/>
      <c r="Q57" s="47">
        <f t="shared" si="5"/>
        <v>0</v>
      </c>
      <c r="R57" s="48"/>
      <c r="S57" s="49"/>
      <c r="T57" s="49"/>
      <c r="U57" s="19"/>
      <c r="V57" s="4">
        <f t="shared" si="11"/>
        <v>0</v>
      </c>
    </row>
    <row r="58" spans="1:23" x14ac:dyDescent="0.25">
      <c r="A58" s="33" t="s">
        <v>21</v>
      </c>
      <c r="B58" s="43" t="s">
        <v>22</v>
      </c>
      <c r="C58" s="44" t="s">
        <v>80</v>
      </c>
      <c r="D58" s="46"/>
      <c r="E58" s="51">
        <v>13698.6</v>
      </c>
      <c r="F58" s="46">
        <v>13698.6</v>
      </c>
      <c r="G58" s="46">
        <v>13698.6</v>
      </c>
      <c r="H58" s="46">
        <v>13698.6</v>
      </c>
      <c r="I58" s="46">
        <v>13698.6</v>
      </c>
      <c r="J58" s="46">
        <v>13698.6</v>
      </c>
      <c r="K58" s="47">
        <v>0</v>
      </c>
      <c r="L58" s="47"/>
      <c r="M58" s="47"/>
      <c r="N58" s="47"/>
      <c r="O58" s="47">
        <v>0</v>
      </c>
      <c r="P58" s="47"/>
      <c r="Q58" s="47">
        <f t="shared" si="5"/>
        <v>0</v>
      </c>
      <c r="R58" s="48"/>
      <c r="S58" s="49"/>
      <c r="T58" s="49"/>
      <c r="U58" s="19"/>
      <c r="V58" s="4">
        <f t="shared" si="11"/>
        <v>0</v>
      </c>
    </row>
    <row r="59" spans="1:23" ht="47.25" x14ac:dyDescent="0.25">
      <c r="A59" s="50" t="s">
        <v>81</v>
      </c>
      <c r="B59" s="43" t="s">
        <v>24</v>
      </c>
      <c r="C59" s="44"/>
      <c r="D59" s="46">
        <v>0</v>
      </c>
      <c r="E59" s="46">
        <v>0</v>
      </c>
      <c r="F59" s="46">
        <v>0</v>
      </c>
      <c r="G59" s="46">
        <v>0</v>
      </c>
      <c r="H59" s="46">
        <v>0</v>
      </c>
      <c r="I59" s="46">
        <v>0</v>
      </c>
      <c r="J59" s="46">
        <v>0</v>
      </c>
      <c r="K59" s="47"/>
      <c r="L59" s="47"/>
      <c r="M59" s="47"/>
      <c r="N59" s="47">
        <v>0</v>
      </c>
      <c r="O59" s="47">
        <v>0</v>
      </c>
      <c r="P59" s="47"/>
      <c r="Q59" s="47">
        <f t="shared" si="5"/>
        <v>0</v>
      </c>
      <c r="R59" s="48">
        <f>I59</f>
        <v>0</v>
      </c>
      <c r="S59" s="49" t="str">
        <f>IF(R59-J59&gt;0,R59-J59,"")</f>
        <v/>
      </c>
      <c r="T59" s="49" t="str">
        <f>IF(R59-J59&lt;0,R59-J59,"")</f>
        <v/>
      </c>
      <c r="U59" s="19"/>
      <c r="V59" s="4">
        <f t="shared" si="11"/>
        <v>0</v>
      </c>
    </row>
    <row r="60" spans="1:23" x14ac:dyDescent="0.25">
      <c r="A60" s="33" t="s">
        <v>19</v>
      </c>
      <c r="B60" s="43" t="s">
        <v>20</v>
      </c>
      <c r="C60" s="44" t="s">
        <v>82</v>
      </c>
      <c r="D60" s="46">
        <v>3169.2</v>
      </c>
      <c r="E60" s="46">
        <v>3169.2</v>
      </c>
      <c r="F60" s="46">
        <v>3169.2</v>
      </c>
      <c r="G60" s="46">
        <v>3169.2</v>
      </c>
      <c r="H60" s="46">
        <v>3169.2</v>
      </c>
      <c r="I60" s="46">
        <v>3169.2</v>
      </c>
      <c r="J60" s="46">
        <v>3169.2</v>
      </c>
      <c r="K60" s="47">
        <v>0</v>
      </c>
      <c r="L60" s="47">
        <v>0</v>
      </c>
      <c r="M60" s="47"/>
      <c r="N60" s="47">
        <v>0</v>
      </c>
      <c r="O60" s="47">
        <v>3169.2</v>
      </c>
      <c r="P60" s="59"/>
      <c r="Q60" s="47">
        <f t="shared" si="5"/>
        <v>3169.2</v>
      </c>
      <c r="R60" s="48">
        <f>I60</f>
        <v>3169.2</v>
      </c>
      <c r="S60" s="49" t="str">
        <f>IF(R60-J60&gt;0,R60-J60,"")</f>
        <v/>
      </c>
      <c r="T60" s="49" t="str">
        <f>IF(R60-J60&lt;0,R60-J60,"")</f>
        <v/>
      </c>
      <c r="U60" s="19"/>
      <c r="V60" s="4">
        <f t="shared" si="11"/>
        <v>0</v>
      </c>
    </row>
    <row r="61" spans="1:23" x14ac:dyDescent="0.25">
      <c r="A61" s="33" t="s">
        <v>21</v>
      </c>
      <c r="B61" s="43" t="s">
        <v>22</v>
      </c>
      <c r="C61" s="44" t="s">
        <v>82</v>
      </c>
      <c r="D61" s="46">
        <v>9507.6</v>
      </c>
      <c r="E61" s="46">
        <v>9507.6</v>
      </c>
      <c r="F61" s="46">
        <v>9507.6</v>
      </c>
      <c r="G61" s="46">
        <v>9507.6</v>
      </c>
      <c r="H61" s="46">
        <v>9507.6</v>
      </c>
      <c r="I61" s="46">
        <v>9507.6</v>
      </c>
      <c r="J61" s="46">
        <v>9507.6</v>
      </c>
      <c r="K61" s="47">
        <v>0</v>
      </c>
      <c r="L61" s="47">
        <v>0</v>
      </c>
      <c r="M61" s="47"/>
      <c r="N61" s="47">
        <v>0</v>
      </c>
      <c r="O61" s="47">
        <v>9507.6</v>
      </c>
      <c r="P61" s="59"/>
      <c r="Q61" s="47">
        <f t="shared" si="5"/>
        <v>9507.6</v>
      </c>
      <c r="R61" s="48">
        <f>I61</f>
        <v>9507.6</v>
      </c>
      <c r="S61" s="49" t="str">
        <f>IF(R61-J61&gt;0,R61-J61,"")</f>
        <v/>
      </c>
      <c r="T61" s="49" t="str">
        <f>IF(R61-J61&lt;0,R61-J61,"")</f>
        <v/>
      </c>
      <c r="U61" s="19"/>
      <c r="V61" s="4">
        <f t="shared" si="11"/>
        <v>0</v>
      </c>
    </row>
    <row r="62" spans="1:23" ht="47.25" x14ac:dyDescent="0.25">
      <c r="A62" s="50" t="s">
        <v>83</v>
      </c>
      <c r="B62" s="43" t="s">
        <v>24</v>
      </c>
      <c r="C62" s="44"/>
      <c r="D62" s="46"/>
      <c r="E62" s="46"/>
      <c r="F62" s="46"/>
      <c r="G62" s="46"/>
      <c r="H62" s="46"/>
      <c r="I62" s="46"/>
      <c r="J62" s="46">
        <v>0</v>
      </c>
      <c r="K62" s="47"/>
      <c r="L62" s="47"/>
      <c r="M62" s="47"/>
      <c r="N62" s="47"/>
      <c r="O62" s="47">
        <v>0</v>
      </c>
      <c r="P62" s="47"/>
      <c r="Q62" s="47">
        <f t="shared" si="5"/>
        <v>0</v>
      </c>
      <c r="R62" s="48"/>
      <c r="S62" s="49"/>
      <c r="T62" s="49"/>
      <c r="U62" s="19"/>
      <c r="V62" s="4">
        <f t="shared" si="11"/>
        <v>0</v>
      </c>
    </row>
    <row r="63" spans="1:23" x14ac:dyDescent="0.25">
      <c r="A63" s="33" t="s">
        <v>19</v>
      </c>
      <c r="B63" s="43" t="s">
        <v>20</v>
      </c>
      <c r="C63" s="44" t="s">
        <v>84</v>
      </c>
      <c r="D63" s="46"/>
      <c r="E63" s="51">
        <v>506.6</v>
      </c>
      <c r="F63" s="46">
        <v>506.6</v>
      </c>
      <c r="G63" s="46">
        <v>506.6</v>
      </c>
      <c r="H63" s="46">
        <v>506.6</v>
      </c>
      <c r="I63" s="46">
        <v>506.6</v>
      </c>
      <c r="J63" s="46">
        <v>506.6</v>
      </c>
      <c r="K63" s="47"/>
      <c r="L63" s="47"/>
      <c r="M63" s="47"/>
      <c r="N63" s="47"/>
      <c r="O63" s="47">
        <v>0</v>
      </c>
      <c r="P63" s="47"/>
      <c r="Q63" s="47">
        <f t="shared" si="5"/>
        <v>0</v>
      </c>
      <c r="R63" s="48"/>
      <c r="S63" s="49"/>
      <c r="T63" s="49"/>
      <c r="U63" s="19"/>
      <c r="V63" s="4">
        <f t="shared" si="11"/>
        <v>0</v>
      </c>
    </row>
    <row r="64" spans="1:23" x14ac:dyDescent="0.25">
      <c r="A64" s="33" t="s">
        <v>21</v>
      </c>
      <c r="B64" s="43" t="s">
        <v>22</v>
      </c>
      <c r="C64" s="44" t="s">
        <v>84</v>
      </c>
      <c r="D64" s="46"/>
      <c r="E64" s="46"/>
      <c r="F64" s="46">
        <v>0</v>
      </c>
      <c r="G64" s="46">
        <v>0</v>
      </c>
      <c r="H64" s="46">
        <v>0</v>
      </c>
      <c r="I64" s="46">
        <v>0</v>
      </c>
      <c r="J64" s="46">
        <v>0</v>
      </c>
      <c r="K64" s="47"/>
      <c r="L64" s="47"/>
      <c r="M64" s="47"/>
      <c r="N64" s="47"/>
      <c r="O64" s="47">
        <v>0</v>
      </c>
      <c r="P64" s="47"/>
      <c r="Q64" s="47">
        <f t="shared" si="5"/>
        <v>0</v>
      </c>
      <c r="R64" s="48"/>
      <c r="S64" s="49"/>
      <c r="T64" s="49"/>
      <c r="U64" s="19"/>
      <c r="V64" s="4">
        <f t="shared" si="11"/>
        <v>0</v>
      </c>
    </row>
    <row r="65" spans="1:23" ht="31.5" x14ac:dyDescent="0.25">
      <c r="A65" s="34" t="s">
        <v>208</v>
      </c>
      <c r="B65" s="43" t="s">
        <v>24</v>
      </c>
      <c r="C65" s="44"/>
      <c r="D65" s="36">
        <v>457487.67390000005</v>
      </c>
      <c r="E65" s="36">
        <v>465760</v>
      </c>
      <c r="F65" s="36">
        <v>465760</v>
      </c>
      <c r="G65" s="36">
        <v>465760</v>
      </c>
      <c r="H65" s="36">
        <v>465760</v>
      </c>
      <c r="I65" s="36">
        <v>465760</v>
      </c>
      <c r="J65" s="36">
        <v>465760</v>
      </c>
      <c r="K65" s="36">
        <v>32090.332139999999</v>
      </c>
      <c r="L65" s="63">
        <v>7.014469235080302</v>
      </c>
      <c r="M65" s="36">
        <v>32068.13639</v>
      </c>
      <c r="N65" s="36">
        <v>22.195750000000032</v>
      </c>
      <c r="O65" s="36">
        <v>425397.34176000004</v>
      </c>
      <c r="P65" s="36">
        <f t="shared" ref="P65:T65" si="12">P66+P67</f>
        <v>-25000</v>
      </c>
      <c r="Q65" s="36">
        <f t="shared" si="12"/>
        <v>400397.34175999998</v>
      </c>
      <c r="R65" s="36">
        <f t="shared" si="12"/>
        <v>445206.20000000007</v>
      </c>
      <c r="S65" s="36">
        <f t="shared" si="12"/>
        <v>0</v>
      </c>
      <c r="T65" s="36">
        <f t="shared" si="12"/>
        <v>-6.8212102632969618E-13</v>
      </c>
      <c r="U65" s="19"/>
      <c r="V65" s="111"/>
      <c r="W65" s="111"/>
    </row>
    <row r="66" spans="1:23" x14ac:dyDescent="0.25">
      <c r="A66" s="33" t="s">
        <v>19</v>
      </c>
      <c r="B66" s="39" t="s">
        <v>20</v>
      </c>
      <c r="C66" s="44"/>
      <c r="D66" s="29">
        <v>310394.07390000002</v>
      </c>
      <c r="E66" s="29">
        <v>318666.40000000002</v>
      </c>
      <c r="F66" s="29">
        <v>318666.40000000002</v>
      </c>
      <c r="G66" s="29">
        <v>318666.40000000002</v>
      </c>
      <c r="H66" s="29">
        <v>318666.40000000002</v>
      </c>
      <c r="I66" s="29">
        <v>318666.40000000002</v>
      </c>
      <c r="J66" s="29">
        <v>318666.40000000002</v>
      </c>
      <c r="K66" s="29">
        <v>30455.56972</v>
      </c>
      <c r="L66" s="29">
        <v>9.8119043760519418</v>
      </c>
      <c r="M66" s="29">
        <v>30433.373970000001</v>
      </c>
      <c r="N66" s="29">
        <v>22.195750000000032</v>
      </c>
      <c r="O66" s="29">
        <v>279938.50418000005</v>
      </c>
      <c r="P66" s="29">
        <f>SUMIF($B$68:$B$91,"=01",P68:P91)</f>
        <v>-25000</v>
      </c>
      <c r="Q66" s="29">
        <f>SUMIF($B$68:$B$91,"=01",Q68:Q91)</f>
        <v>254938.50417999999</v>
      </c>
      <c r="R66" s="29">
        <f>SUMIF($B$68:$B$91,"=01",R68:R91)</f>
        <v>298112.60000000003</v>
      </c>
      <c r="S66" s="29">
        <f>SUMIF($B$68:$B$91,"=01",S68:S91)</f>
        <v>0</v>
      </c>
      <c r="T66" s="29">
        <f>SUMIF($B$68:$B$91,"=01",T68:T91)</f>
        <v>-6.8212102632969618E-13</v>
      </c>
      <c r="U66" s="19"/>
      <c r="V66" s="111"/>
      <c r="W66" s="111"/>
    </row>
    <row r="67" spans="1:23" x14ac:dyDescent="0.25">
      <c r="A67" s="33" t="s">
        <v>21</v>
      </c>
      <c r="B67" s="39" t="s">
        <v>22</v>
      </c>
      <c r="C67" s="44"/>
      <c r="D67" s="29">
        <v>147093.6</v>
      </c>
      <c r="E67" s="29">
        <v>147093.6</v>
      </c>
      <c r="F67" s="29">
        <v>147093.6</v>
      </c>
      <c r="G67" s="29">
        <v>147093.6</v>
      </c>
      <c r="H67" s="29">
        <v>147093.6</v>
      </c>
      <c r="I67" s="29">
        <v>147093.6</v>
      </c>
      <c r="J67" s="29">
        <v>147093.6</v>
      </c>
      <c r="K67" s="29">
        <v>1634.76242</v>
      </c>
      <c r="L67" s="29">
        <v>1.1113756274916109</v>
      </c>
      <c r="M67" s="29">
        <v>1634.76242</v>
      </c>
      <c r="N67" s="29">
        <v>0</v>
      </c>
      <c r="O67" s="29">
        <v>145458.83757999999</v>
      </c>
      <c r="P67" s="29">
        <f>SUMIF($B$68:$B$91,"=02",P68:P91)</f>
        <v>0</v>
      </c>
      <c r="Q67" s="29">
        <f>SUMIF($B$68:$B$91,"=02",Q68:Q91)</f>
        <v>145458.83757999999</v>
      </c>
      <c r="R67" s="29">
        <f>SUMIF($B$68:$B$91,"=02",R68:R91)</f>
        <v>147093.6</v>
      </c>
      <c r="S67" s="29">
        <f>SUMIF($B$68:$B$91,"=02",S68:S91)</f>
        <v>0</v>
      </c>
      <c r="T67" s="29">
        <f>SUMIF($B$68:$B$91,"=02",T68:T91)</f>
        <v>0</v>
      </c>
      <c r="U67" s="19"/>
      <c r="V67" s="111"/>
      <c r="W67" s="111"/>
    </row>
    <row r="68" spans="1:23" ht="78.75" x14ac:dyDescent="0.25">
      <c r="A68" s="54" t="s">
        <v>85</v>
      </c>
      <c r="B68" s="43" t="s">
        <v>20</v>
      </c>
      <c r="C68" s="44" t="s">
        <v>86</v>
      </c>
      <c r="D68" s="46">
        <v>32720</v>
      </c>
      <c r="E68" s="46">
        <v>32720</v>
      </c>
      <c r="F68" s="46">
        <v>32720</v>
      </c>
      <c r="G68" s="46">
        <v>32720</v>
      </c>
      <c r="H68" s="46">
        <v>32720</v>
      </c>
      <c r="I68" s="46">
        <v>32720</v>
      </c>
      <c r="J68" s="46">
        <v>32720</v>
      </c>
      <c r="K68" s="47">
        <v>0</v>
      </c>
      <c r="L68" s="47">
        <v>0</v>
      </c>
      <c r="M68" s="47"/>
      <c r="N68" s="47">
        <v>0</v>
      </c>
      <c r="O68" s="47">
        <v>32720</v>
      </c>
      <c r="P68" s="47"/>
      <c r="Q68" s="47">
        <f>O68+P68</f>
        <v>32720</v>
      </c>
      <c r="R68" s="48">
        <f>I68</f>
        <v>32720</v>
      </c>
      <c r="S68" s="49" t="str">
        <f>IF(R68-J68&gt;0,R68-J68,"")</f>
        <v/>
      </c>
      <c r="T68" s="49" t="str">
        <f>IF(R68-J68&lt;0,R68-J68,"")</f>
        <v/>
      </c>
      <c r="U68" s="19"/>
      <c r="V68" s="4">
        <f>D68-O68</f>
        <v>0</v>
      </c>
    </row>
    <row r="69" spans="1:23" ht="63" x14ac:dyDescent="0.25">
      <c r="A69" s="54" t="s">
        <v>87</v>
      </c>
      <c r="B69" s="43" t="s">
        <v>20</v>
      </c>
      <c r="C69" s="44" t="s">
        <v>88</v>
      </c>
      <c r="D69" s="46">
        <v>10890</v>
      </c>
      <c r="E69" s="46">
        <v>10890</v>
      </c>
      <c r="F69" s="46">
        <v>10890</v>
      </c>
      <c r="G69" s="46">
        <v>10890</v>
      </c>
      <c r="H69" s="46">
        <v>10890</v>
      </c>
      <c r="I69" s="46">
        <v>10890</v>
      </c>
      <c r="J69" s="46">
        <v>10890</v>
      </c>
      <c r="K69" s="47">
        <v>1955.4480000000001</v>
      </c>
      <c r="L69" s="47">
        <v>17.956363636363637</v>
      </c>
      <c r="M69" s="47">
        <v>1955.4480000000001</v>
      </c>
      <c r="N69" s="47">
        <v>0</v>
      </c>
      <c r="O69" s="47">
        <v>8934.5519999999997</v>
      </c>
      <c r="P69" s="47"/>
      <c r="Q69" s="47">
        <f>O69+P69</f>
        <v>8934.5519999999997</v>
      </c>
      <c r="R69" s="48">
        <f>I69</f>
        <v>10890</v>
      </c>
      <c r="S69" s="49" t="str">
        <f>IF(R69-J69&gt;0,R69-J69,"")</f>
        <v/>
      </c>
      <c r="T69" s="49" t="str">
        <f>IF(R69-J69&lt;0,R69-J69,"")</f>
        <v/>
      </c>
      <c r="U69" s="19"/>
      <c r="V69" s="111"/>
      <c r="W69" s="111"/>
    </row>
    <row r="70" spans="1:23" ht="47.25" x14ac:dyDescent="0.25">
      <c r="A70" s="54" t="s">
        <v>89</v>
      </c>
      <c r="B70" s="43" t="s">
        <v>20</v>
      </c>
      <c r="C70" s="44" t="s">
        <v>90</v>
      </c>
      <c r="D70" s="46">
        <v>125351.2</v>
      </c>
      <c r="E70" s="46">
        <v>125351.2</v>
      </c>
      <c r="F70" s="46">
        <v>125351.2</v>
      </c>
      <c r="G70" s="46">
        <v>125351.2</v>
      </c>
      <c r="H70" s="46">
        <v>125351.2</v>
      </c>
      <c r="I70" s="46">
        <v>125351.2</v>
      </c>
      <c r="J70" s="46">
        <v>125351.2</v>
      </c>
      <c r="K70" s="47">
        <v>24884.017899999999</v>
      </c>
      <c r="L70" s="47">
        <v>19.851439714976802</v>
      </c>
      <c r="M70" s="47">
        <v>24884.017899999999</v>
      </c>
      <c r="N70" s="47">
        <v>0</v>
      </c>
      <c r="O70" s="47">
        <v>100467.18210000001</v>
      </c>
      <c r="P70" s="47"/>
      <c r="Q70" s="47">
        <f>O70+P70</f>
        <v>100467.18210000001</v>
      </c>
      <c r="R70" s="48">
        <f>I70</f>
        <v>125351.2</v>
      </c>
      <c r="S70" s="49" t="str">
        <f>IF(R70-J70&gt;0,R70-J70,"")</f>
        <v/>
      </c>
      <c r="T70" s="49" t="str">
        <f>IF(R70-J70&lt;0,R70-J70,"")</f>
        <v/>
      </c>
      <c r="U70" s="19"/>
      <c r="V70" s="111"/>
      <c r="W70" s="111"/>
    </row>
    <row r="71" spans="1:23" ht="31.5" x14ac:dyDescent="0.25">
      <c r="A71" s="54" t="s">
        <v>91</v>
      </c>
      <c r="B71" s="43" t="s">
        <v>20</v>
      </c>
      <c r="C71" s="44" t="s">
        <v>92</v>
      </c>
      <c r="D71" s="46">
        <v>15000</v>
      </c>
      <c r="E71" s="46">
        <v>15000</v>
      </c>
      <c r="F71" s="46">
        <v>15000</v>
      </c>
      <c r="G71" s="46">
        <v>15000</v>
      </c>
      <c r="H71" s="46">
        <v>15000</v>
      </c>
      <c r="I71" s="46">
        <v>15000</v>
      </c>
      <c r="J71" s="46">
        <v>15000</v>
      </c>
      <c r="K71" s="47">
        <v>0</v>
      </c>
      <c r="L71" s="47">
        <v>0</v>
      </c>
      <c r="M71" s="47"/>
      <c r="N71" s="47">
        <v>0</v>
      </c>
      <c r="O71" s="47">
        <v>15000</v>
      </c>
      <c r="P71" s="47">
        <v>-15000</v>
      </c>
      <c r="Q71" s="47">
        <f t="shared" si="5"/>
        <v>0</v>
      </c>
      <c r="R71" s="48">
        <f t="shared" ref="R71:R81" si="13">I71</f>
        <v>15000</v>
      </c>
      <c r="S71" s="49"/>
      <c r="T71" s="49" t="str">
        <f t="shared" ref="T71:T81" si="14">IF(R71-J71&lt;0,R71-J71,"")</f>
        <v/>
      </c>
      <c r="U71" s="19"/>
      <c r="V71" s="4">
        <f>D71-O71</f>
        <v>0</v>
      </c>
    </row>
    <row r="72" spans="1:23" ht="63" x14ac:dyDescent="0.25">
      <c r="A72" s="54" t="s">
        <v>93</v>
      </c>
      <c r="B72" s="43" t="s">
        <v>20</v>
      </c>
      <c r="C72" s="44" t="s">
        <v>94</v>
      </c>
      <c r="D72" s="46">
        <v>14382.2</v>
      </c>
      <c r="E72" s="51">
        <v>1220.2000000000007</v>
      </c>
      <c r="F72" s="46">
        <v>1220.2000000000007</v>
      </c>
      <c r="G72" s="46">
        <v>1220.2000000000007</v>
      </c>
      <c r="H72" s="46">
        <v>1220.2000000000007</v>
      </c>
      <c r="I72" s="46">
        <v>1220.2000000000007</v>
      </c>
      <c r="J72" s="46">
        <v>1220.2000000000007</v>
      </c>
      <c r="K72" s="47">
        <v>12.194450000000002</v>
      </c>
      <c r="L72" s="47">
        <v>8.478848854834449E-2</v>
      </c>
      <c r="M72" s="47">
        <v>12.19445</v>
      </c>
      <c r="N72" s="47">
        <v>0</v>
      </c>
      <c r="O72" s="47">
        <v>14370.00555</v>
      </c>
      <c r="P72" s="47"/>
      <c r="Q72" s="47">
        <f t="shared" si="5"/>
        <v>14370.00555</v>
      </c>
      <c r="R72" s="48">
        <v>1220.2</v>
      </c>
      <c r="S72" s="49" t="str">
        <f t="shared" ref="S72:S81" si="15">IF(R72-J72&gt;0,R72-J72,"")</f>
        <v/>
      </c>
      <c r="T72" s="49">
        <f t="shared" si="14"/>
        <v>-6.8212102632969618E-13</v>
      </c>
      <c r="U72" s="19"/>
      <c r="V72" s="111"/>
      <c r="W72" s="111"/>
    </row>
    <row r="73" spans="1:23" ht="126" x14ac:dyDescent="0.25">
      <c r="A73" s="54" t="s">
        <v>95</v>
      </c>
      <c r="B73" s="43" t="s">
        <v>20</v>
      </c>
      <c r="C73" s="44" t="s">
        <v>96</v>
      </c>
      <c r="D73" s="46"/>
      <c r="E73" s="51">
        <v>12281.5</v>
      </c>
      <c r="F73" s="46">
        <v>12281.5</v>
      </c>
      <c r="G73" s="46">
        <v>12281.5</v>
      </c>
      <c r="H73" s="46">
        <v>12281.5</v>
      </c>
      <c r="I73" s="46">
        <v>12281.5</v>
      </c>
      <c r="J73" s="46">
        <v>12281.5</v>
      </c>
      <c r="K73" s="47">
        <v>0</v>
      </c>
      <c r="L73" s="47"/>
      <c r="M73" s="47"/>
      <c r="N73" s="47">
        <v>0</v>
      </c>
      <c r="O73" s="47">
        <v>0</v>
      </c>
      <c r="P73" s="47">
        <v>-10000</v>
      </c>
      <c r="Q73" s="47">
        <f t="shared" si="5"/>
        <v>-10000</v>
      </c>
      <c r="R73" s="48"/>
      <c r="S73" s="49"/>
      <c r="T73" s="49"/>
      <c r="U73" s="19"/>
      <c r="V73" s="4">
        <f>D73-O73</f>
        <v>0</v>
      </c>
    </row>
    <row r="74" spans="1:23" ht="47.25" x14ac:dyDescent="0.25">
      <c r="A74" s="54" t="s">
        <v>97</v>
      </c>
      <c r="B74" s="43" t="s">
        <v>20</v>
      </c>
      <c r="C74" s="44" t="s">
        <v>98</v>
      </c>
      <c r="D74" s="46">
        <v>612.1</v>
      </c>
      <c r="E74" s="51">
        <v>1492.6</v>
      </c>
      <c r="F74" s="46">
        <v>1492.6</v>
      </c>
      <c r="G74" s="46">
        <v>1492.6</v>
      </c>
      <c r="H74" s="46">
        <v>1492.6</v>
      </c>
      <c r="I74" s="46">
        <v>1492.6</v>
      </c>
      <c r="J74" s="46">
        <v>1492.6</v>
      </c>
      <c r="K74" s="47">
        <v>500.23</v>
      </c>
      <c r="L74" s="47">
        <v>81.723574579317102</v>
      </c>
      <c r="M74" s="47">
        <v>478.03424999999999</v>
      </c>
      <c r="N74" s="47">
        <v>22.195750000000032</v>
      </c>
      <c r="O74" s="47">
        <v>111.87</v>
      </c>
      <c r="P74" s="47"/>
      <c r="Q74" s="47">
        <f t="shared" si="5"/>
        <v>111.87</v>
      </c>
      <c r="R74" s="48">
        <v>1492.6</v>
      </c>
      <c r="S74" s="49" t="str">
        <f t="shared" si="15"/>
        <v/>
      </c>
      <c r="T74" s="49" t="str">
        <f t="shared" si="14"/>
        <v/>
      </c>
      <c r="U74" s="19"/>
      <c r="V74" s="111"/>
      <c r="W74" s="111"/>
    </row>
    <row r="75" spans="1:23" ht="47.25" x14ac:dyDescent="0.25">
      <c r="A75" s="54" t="s">
        <v>99</v>
      </c>
      <c r="B75" s="43" t="s">
        <v>20</v>
      </c>
      <c r="C75" s="44" t="s">
        <v>100</v>
      </c>
      <c r="D75" s="46">
        <v>20000</v>
      </c>
      <c r="E75" s="46">
        <v>20000</v>
      </c>
      <c r="F75" s="46">
        <v>20000</v>
      </c>
      <c r="G75" s="46">
        <v>20000</v>
      </c>
      <c r="H75" s="46">
        <v>20000</v>
      </c>
      <c r="I75" s="46">
        <v>20000</v>
      </c>
      <c r="J75" s="46">
        <v>20000</v>
      </c>
      <c r="K75" s="47">
        <v>0</v>
      </c>
      <c r="L75" s="47">
        <v>0</v>
      </c>
      <c r="M75" s="47"/>
      <c r="N75" s="47">
        <v>0</v>
      </c>
      <c r="O75" s="47">
        <v>20000</v>
      </c>
      <c r="P75" s="47"/>
      <c r="Q75" s="47">
        <f t="shared" si="5"/>
        <v>20000</v>
      </c>
      <c r="R75" s="48">
        <f t="shared" si="13"/>
        <v>20000</v>
      </c>
      <c r="S75" s="49" t="str">
        <f t="shared" si="15"/>
        <v/>
      </c>
      <c r="T75" s="49" t="str">
        <f t="shared" si="14"/>
        <v/>
      </c>
      <c r="U75" s="19"/>
      <c r="V75" s="4">
        <f t="shared" ref="V75:V85" si="16">D75-O75</f>
        <v>0</v>
      </c>
    </row>
    <row r="76" spans="1:23" ht="47.25" x14ac:dyDescent="0.25">
      <c r="A76" s="50" t="s">
        <v>101</v>
      </c>
      <c r="B76" s="43"/>
      <c r="C76" s="44"/>
      <c r="D76" s="46">
        <v>0</v>
      </c>
      <c r="E76" s="46">
        <v>0</v>
      </c>
      <c r="F76" s="46">
        <v>0</v>
      </c>
      <c r="G76" s="46">
        <v>0</v>
      </c>
      <c r="H76" s="46">
        <v>0</v>
      </c>
      <c r="I76" s="46">
        <v>0</v>
      </c>
      <c r="J76" s="46">
        <v>0</v>
      </c>
      <c r="K76" s="47"/>
      <c r="L76" s="47"/>
      <c r="M76" s="47"/>
      <c r="N76" s="47">
        <v>0</v>
      </c>
      <c r="O76" s="47">
        <v>0</v>
      </c>
      <c r="P76" s="47"/>
      <c r="Q76" s="47">
        <f t="shared" si="5"/>
        <v>0</v>
      </c>
      <c r="R76" s="48">
        <f t="shared" si="13"/>
        <v>0</v>
      </c>
      <c r="S76" s="49" t="str">
        <f t="shared" si="15"/>
        <v/>
      </c>
      <c r="T76" s="49" t="str">
        <f t="shared" si="14"/>
        <v/>
      </c>
      <c r="U76" s="19"/>
      <c r="V76" s="4">
        <f t="shared" si="16"/>
        <v>0</v>
      </c>
    </row>
    <row r="77" spans="1:23" x14ac:dyDescent="0.25">
      <c r="A77" s="33" t="s">
        <v>19</v>
      </c>
      <c r="B77" s="43" t="s">
        <v>20</v>
      </c>
      <c r="C77" s="64" t="s">
        <v>102</v>
      </c>
      <c r="D77" s="46">
        <v>22500</v>
      </c>
      <c r="E77" s="46">
        <v>22500</v>
      </c>
      <c r="F77" s="46">
        <v>22500</v>
      </c>
      <c r="G77" s="46">
        <v>22500</v>
      </c>
      <c r="H77" s="46">
        <v>22500</v>
      </c>
      <c r="I77" s="46">
        <v>22500</v>
      </c>
      <c r="J77" s="46">
        <v>22500</v>
      </c>
      <c r="K77" s="47">
        <v>0</v>
      </c>
      <c r="L77" s="47">
        <v>0</v>
      </c>
      <c r="M77" s="47"/>
      <c r="N77" s="47">
        <v>0</v>
      </c>
      <c r="O77" s="47">
        <v>22500</v>
      </c>
      <c r="P77" s="47"/>
      <c r="Q77" s="47">
        <f t="shared" si="5"/>
        <v>22500</v>
      </c>
      <c r="R77" s="48">
        <f t="shared" si="13"/>
        <v>22500</v>
      </c>
      <c r="S77" s="49" t="str">
        <f t="shared" si="15"/>
        <v/>
      </c>
      <c r="T77" s="49" t="str">
        <f t="shared" si="14"/>
        <v/>
      </c>
      <c r="U77" s="19"/>
      <c r="V77" s="4">
        <f t="shared" si="16"/>
        <v>0</v>
      </c>
    </row>
    <row r="78" spans="1:23" x14ac:dyDescent="0.25">
      <c r="A78" s="33" t="s">
        <v>21</v>
      </c>
      <c r="B78" s="43" t="s">
        <v>22</v>
      </c>
      <c r="C78" s="64" t="s">
        <v>102</v>
      </c>
      <c r="D78" s="46">
        <v>67500</v>
      </c>
      <c r="E78" s="46">
        <v>67500</v>
      </c>
      <c r="F78" s="46">
        <v>67500</v>
      </c>
      <c r="G78" s="46">
        <v>67500</v>
      </c>
      <c r="H78" s="46">
        <v>67500</v>
      </c>
      <c r="I78" s="46">
        <v>67500</v>
      </c>
      <c r="J78" s="46">
        <v>67500</v>
      </c>
      <c r="K78" s="47">
        <v>0</v>
      </c>
      <c r="L78" s="47">
        <v>0</v>
      </c>
      <c r="M78" s="47"/>
      <c r="N78" s="47">
        <v>0</v>
      </c>
      <c r="O78" s="47">
        <v>67500</v>
      </c>
      <c r="P78" s="47"/>
      <c r="Q78" s="47">
        <f t="shared" si="5"/>
        <v>67500</v>
      </c>
      <c r="R78" s="48">
        <f t="shared" si="13"/>
        <v>67500</v>
      </c>
      <c r="S78" s="49" t="str">
        <f t="shared" si="15"/>
        <v/>
      </c>
      <c r="T78" s="49" t="str">
        <f t="shared" si="14"/>
        <v/>
      </c>
      <c r="U78" s="19"/>
      <c r="V78" s="4">
        <f t="shared" si="16"/>
        <v>0</v>
      </c>
    </row>
    <row r="79" spans="1:23" ht="47.25" x14ac:dyDescent="0.25">
      <c r="A79" s="50" t="s">
        <v>103</v>
      </c>
      <c r="B79" s="43"/>
      <c r="C79" s="44"/>
      <c r="D79" s="46">
        <v>0</v>
      </c>
      <c r="E79" s="46">
        <v>0</v>
      </c>
      <c r="F79" s="46">
        <v>0</v>
      </c>
      <c r="G79" s="46">
        <v>0</v>
      </c>
      <c r="H79" s="46">
        <v>0</v>
      </c>
      <c r="I79" s="46">
        <v>0</v>
      </c>
      <c r="J79" s="46">
        <v>0</v>
      </c>
      <c r="K79" s="47"/>
      <c r="L79" s="47"/>
      <c r="M79" s="47"/>
      <c r="N79" s="47">
        <v>0</v>
      </c>
      <c r="O79" s="47">
        <v>0</v>
      </c>
      <c r="P79" s="47"/>
      <c r="Q79" s="47">
        <f t="shared" si="5"/>
        <v>0</v>
      </c>
      <c r="R79" s="48">
        <f t="shared" si="13"/>
        <v>0</v>
      </c>
      <c r="S79" s="49" t="str">
        <f t="shared" si="15"/>
        <v/>
      </c>
      <c r="T79" s="49" t="str">
        <f t="shared" si="14"/>
        <v/>
      </c>
      <c r="U79" s="19"/>
      <c r="V79" s="4">
        <f t="shared" si="16"/>
        <v>0</v>
      </c>
    </row>
    <row r="80" spans="1:23" x14ac:dyDescent="0.25">
      <c r="A80" s="33" t="s">
        <v>19</v>
      </c>
      <c r="B80" s="43" t="s">
        <v>20</v>
      </c>
      <c r="C80" s="64" t="s">
        <v>104</v>
      </c>
      <c r="D80" s="46">
        <v>17500</v>
      </c>
      <c r="E80" s="46">
        <v>17500</v>
      </c>
      <c r="F80" s="46">
        <v>17500</v>
      </c>
      <c r="G80" s="46">
        <v>17500</v>
      </c>
      <c r="H80" s="46">
        <v>17500</v>
      </c>
      <c r="I80" s="46">
        <v>17500</v>
      </c>
      <c r="J80" s="46">
        <v>17500</v>
      </c>
      <c r="K80" s="47">
        <v>0</v>
      </c>
      <c r="L80" s="47">
        <v>0</v>
      </c>
      <c r="M80" s="47"/>
      <c r="N80" s="47">
        <v>0</v>
      </c>
      <c r="O80" s="47">
        <v>17500</v>
      </c>
      <c r="P80" s="47"/>
      <c r="Q80" s="47">
        <f t="shared" si="5"/>
        <v>17500</v>
      </c>
      <c r="R80" s="48">
        <f t="shared" si="13"/>
        <v>17500</v>
      </c>
      <c r="S80" s="49" t="str">
        <f t="shared" si="15"/>
        <v/>
      </c>
      <c r="T80" s="49" t="str">
        <f t="shared" si="14"/>
        <v/>
      </c>
      <c r="U80" s="19"/>
      <c r="V80" s="4">
        <f t="shared" si="16"/>
        <v>0</v>
      </c>
    </row>
    <row r="81" spans="1:23" x14ac:dyDescent="0.25">
      <c r="A81" s="33" t="s">
        <v>21</v>
      </c>
      <c r="B81" s="43" t="s">
        <v>22</v>
      </c>
      <c r="C81" s="64" t="s">
        <v>104</v>
      </c>
      <c r="D81" s="46">
        <v>52500</v>
      </c>
      <c r="E81" s="46">
        <v>52500</v>
      </c>
      <c r="F81" s="46">
        <v>52500</v>
      </c>
      <c r="G81" s="46">
        <v>52500</v>
      </c>
      <c r="H81" s="46">
        <v>52500</v>
      </c>
      <c r="I81" s="46">
        <v>52500</v>
      </c>
      <c r="J81" s="46">
        <v>52500</v>
      </c>
      <c r="K81" s="47">
        <v>0</v>
      </c>
      <c r="L81" s="47">
        <v>0</v>
      </c>
      <c r="M81" s="47"/>
      <c r="N81" s="47">
        <v>0</v>
      </c>
      <c r="O81" s="47">
        <v>52500</v>
      </c>
      <c r="P81" s="47"/>
      <c r="Q81" s="47">
        <f t="shared" si="5"/>
        <v>52500</v>
      </c>
      <c r="R81" s="48">
        <f t="shared" si="13"/>
        <v>52500</v>
      </c>
      <c r="S81" s="49" t="str">
        <f t="shared" si="15"/>
        <v/>
      </c>
      <c r="T81" s="49" t="str">
        <f t="shared" si="14"/>
        <v/>
      </c>
      <c r="U81" s="19"/>
      <c r="V81" s="4">
        <f t="shared" si="16"/>
        <v>0</v>
      </c>
    </row>
    <row r="82" spans="1:23" ht="63" x14ac:dyDescent="0.25">
      <c r="A82" s="50" t="s">
        <v>105</v>
      </c>
      <c r="B82" s="43"/>
      <c r="C82" s="44"/>
      <c r="D82" s="46"/>
      <c r="E82" s="46"/>
      <c r="F82" s="46"/>
      <c r="G82" s="46"/>
      <c r="H82" s="46"/>
      <c r="I82" s="46"/>
      <c r="J82" s="46"/>
      <c r="K82" s="47"/>
      <c r="L82" s="47"/>
      <c r="M82" s="47"/>
      <c r="N82" s="47">
        <v>0</v>
      </c>
      <c r="O82" s="47">
        <v>0</v>
      </c>
      <c r="P82" s="47"/>
      <c r="Q82" s="47">
        <f t="shared" ref="Q82:Q139" si="17">O82+P82</f>
        <v>0</v>
      </c>
      <c r="R82" s="48"/>
      <c r="S82" s="49"/>
      <c r="T82" s="49"/>
      <c r="U82" s="19"/>
      <c r="V82" s="4">
        <f t="shared" si="16"/>
        <v>0</v>
      </c>
    </row>
    <row r="83" spans="1:23" x14ac:dyDescent="0.25">
      <c r="A83" s="33" t="s">
        <v>19</v>
      </c>
      <c r="B83" s="43" t="s">
        <v>20</v>
      </c>
      <c r="C83" s="64" t="s">
        <v>106</v>
      </c>
      <c r="D83" s="46">
        <v>37876.086949999997</v>
      </c>
      <c r="E83" s="46">
        <v>37876.1</v>
      </c>
      <c r="F83" s="46">
        <v>37876.1</v>
      </c>
      <c r="G83" s="46">
        <v>37876.1</v>
      </c>
      <c r="H83" s="46">
        <v>37876.1</v>
      </c>
      <c r="I83" s="46">
        <v>37876.1</v>
      </c>
      <c r="J83" s="46">
        <v>37876.1</v>
      </c>
      <c r="K83" s="47">
        <v>0</v>
      </c>
      <c r="L83" s="47">
        <v>0</v>
      </c>
      <c r="M83" s="47"/>
      <c r="N83" s="47">
        <v>0</v>
      </c>
      <c r="O83" s="47">
        <v>37876.086949999997</v>
      </c>
      <c r="P83" s="47"/>
      <c r="Q83" s="47">
        <f t="shared" si="17"/>
        <v>37876.086949999997</v>
      </c>
      <c r="R83" s="48">
        <f t="shared" ref="R83:R91" si="18">I83</f>
        <v>37876.1</v>
      </c>
      <c r="S83" s="49" t="str">
        <f t="shared" ref="S83:S91" si="19">IF(R83-J83&gt;0,R83-J83,"")</f>
        <v/>
      </c>
      <c r="T83" s="49" t="str">
        <f t="shared" ref="T83:T91" si="20">IF(R83-J83&lt;0,R83-J83,"")</f>
        <v/>
      </c>
      <c r="U83" s="19"/>
      <c r="V83" s="4">
        <f t="shared" si="16"/>
        <v>0</v>
      </c>
    </row>
    <row r="84" spans="1:23" x14ac:dyDescent="0.25">
      <c r="A84" s="33" t="s">
        <v>21</v>
      </c>
      <c r="B84" s="43" t="s">
        <v>22</v>
      </c>
      <c r="C84" s="64" t="s">
        <v>106</v>
      </c>
      <c r="D84" s="46">
        <v>19950</v>
      </c>
      <c r="E84" s="46">
        <v>19950</v>
      </c>
      <c r="F84" s="46">
        <v>19950</v>
      </c>
      <c r="G84" s="46">
        <v>19950</v>
      </c>
      <c r="H84" s="46">
        <v>19950</v>
      </c>
      <c r="I84" s="46">
        <v>19950</v>
      </c>
      <c r="J84" s="46">
        <v>19950</v>
      </c>
      <c r="K84" s="47">
        <v>0</v>
      </c>
      <c r="L84" s="47">
        <v>0</v>
      </c>
      <c r="M84" s="47"/>
      <c r="N84" s="47">
        <v>0</v>
      </c>
      <c r="O84" s="47">
        <v>19950</v>
      </c>
      <c r="P84" s="47"/>
      <c r="Q84" s="47">
        <f t="shared" si="17"/>
        <v>19950</v>
      </c>
      <c r="R84" s="48">
        <f t="shared" si="18"/>
        <v>19950</v>
      </c>
      <c r="S84" s="49" t="str">
        <f t="shared" si="19"/>
        <v/>
      </c>
      <c r="T84" s="49" t="str">
        <f t="shared" si="20"/>
        <v/>
      </c>
      <c r="U84" s="19"/>
      <c r="V84" s="4">
        <f t="shared" si="16"/>
        <v>0</v>
      </c>
    </row>
    <row r="85" spans="1:23" ht="47.25" x14ac:dyDescent="0.25">
      <c r="A85" s="50" t="s">
        <v>107</v>
      </c>
      <c r="B85" s="43"/>
      <c r="D85" s="46">
        <v>0</v>
      </c>
      <c r="E85" s="46">
        <v>0</v>
      </c>
      <c r="F85" s="46">
        <v>0</v>
      </c>
      <c r="G85" s="46">
        <v>0</v>
      </c>
      <c r="H85" s="46">
        <v>0</v>
      </c>
      <c r="I85" s="46">
        <v>0</v>
      </c>
      <c r="J85" s="46">
        <v>0</v>
      </c>
      <c r="K85" s="47"/>
      <c r="L85" s="47"/>
      <c r="M85" s="47"/>
      <c r="N85" s="47">
        <v>0</v>
      </c>
      <c r="O85" s="47">
        <v>0</v>
      </c>
      <c r="P85" s="47"/>
      <c r="Q85" s="47">
        <f t="shared" si="17"/>
        <v>0</v>
      </c>
      <c r="R85" s="48">
        <f t="shared" si="18"/>
        <v>0</v>
      </c>
      <c r="S85" s="49" t="str">
        <f t="shared" si="19"/>
        <v/>
      </c>
      <c r="T85" s="49" t="str">
        <f t="shared" si="20"/>
        <v/>
      </c>
      <c r="U85" s="19"/>
      <c r="V85" s="4">
        <f t="shared" si="16"/>
        <v>0</v>
      </c>
    </row>
    <row r="86" spans="1:23" x14ac:dyDescent="0.25">
      <c r="A86" s="33" t="s">
        <v>19</v>
      </c>
      <c r="B86" s="43" t="s">
        <v>20</v>
      </c>
      <c r="C86" s="66" t="s">
        <v>108</v>
      </c>
      <c r="D86" s="46">
        <v>7866.8347800000001</v>
      </c>
      <c r="E86" s="46">
        <v>7866.8</v>
      </c>
      <c r="F86" s="46">
        <v>7866.8</v>
      </c>
      <c r="G86" s="46">
        <v>7866.8</v>
      </c>
      <c r="H86" s="46">
        <v>7866.8</v>
      </c>
      <c r="I86" s="46">
        <v>7866.8</v>
      </c>
      <c r="J86" s="46">
        <v>7866.8</v>
      </c>
      <c r="K86" s="47">
        <v>3103.6793700000003</v>
      </c>
      <c r="L86" s="47">
        <v>39.452708195811383</v>
      </c>
      <c r="M86" s="47">
        <v>3103.6793699999998</v>
      </c>
      <c r="N86" s="47">
        <v>0</v>
      </c>
      <c r="O86" s="47">
        <v>4763.1554099999994</v>
      </c>
      <c r="P86" s="47"/>
      <c r="Q86" s="47">
        <f t="shared" si="17"/>
        <v>4763.1554099999994</v>
      </c>
      <c r="R86" s="48">
        <f t="shared" si="18"/>
        <v>7866.8</v>
      </c>
      <c r="S86" s="49" t="str">
        <f t="shared" si="19"/>
        <v/>
      </c>
      <c r="T86" s="49" t="str">
        <f t="shared" si="20"/>
        <v/>
      </c>
      <c r="U86" s="19"/>
      <c r="V86" s="111"/>
      <c r="W86" s="111"/>
    </row>
    <row r="87" spans="1:23" x14ac:dyDescent="0.25">
      <c r="A87" s="33" t="s">
        <v>21</v>
      </c>
      <c r="B87" s="43" t="s">
        <v>22</v>
      </c>
      <c r="C87" s="66" t="s">
        <v>108</v>
      </c>
      <c r="D87" s="46">
        <v>4143.6000000000004</v>
      </c>
      <c r="E87" s="46">
        <v>4143.6000000000004</v>
      </c>
      <c r="F87" s="46">
        <v>4143.6000000000004</v>
      </c>
      <c r="G87" s="46">
        <v>4143.6000000000004</v>
      </c>
      <c r="H87" s="46">
        <v>4143.6000000000004</v>
      </c>
      <c r="I87" s="46">
        <v>4143.6000000000004</v>
      </c>
      <c r="J87" s="46">
        <v>4143.6000000000004</v>
      </c>
      <c r="K87" s="67">
        <v>1634.76242</v>
      </c>
      <c r="L87" s="47">
        <v>39.452708272999324</v>
      </c>
      <c r="M87" s="47">
        <v>1634.76242</v>
      </c>
      <c r="N87" s="47">
        <v>0</v>
      </c>
      <c r="O87" s="47">
        <v>2508.8375800000003</v>
      </c>
      <c r="P87" s="47"/>
      <c r="Q87" s="47">
        <f t="shared" si="17"/>
        <v>2508.8375800000003</v>
      </c>
      <c r="R87" s="48">
        <f t="shared" si="18"/>
        <v>4143.6000000000004</v>
      </c>
      <c r="S87" s="49" t="str">
        <f t="shared" si="19"/>
        <v/>
      </c>
      <c r="T87" s="49" t="str">
        <f t="shared" si="20"/>
        <v/>
      </c>
      <c r="U87" s="19"/>
      <c r="V87" s="111"/>
      <c r="W87" s="111"/>
    </row>
    <row r="88" spans="1:23" ht="63" x14ac:dyDescent="0.25">
      <c r="A88" s="54" t="s">
        <v>109</v>
      </c>
      <c r="B88" s="43" t="s">
        <v>20</v>
      </c>
      <c r="C88" s="44" t="s">
        <v>110</v>
      </c>
      <c r="D88" s="46"/>
      <c r="E88" s="51">
        <v>8272.2999999999993</v>
      </c>
      <c r="F88" s="46">
        <v>8272.2999999999993</v>
      </c>
      <c r="G88" s="46">
        <v>8272.2999999999993</v>
      </c>
      <c r="H88" s="46">
        <v>8272.2999999999993</v>
      </c>
      <c r="I88" s="46">
        <v>8272.2999999999993</v>
      </c>
      <c r="J88" s="46">
        <v>8272.2999999999993</v>
      </c>
      <c r="K88" s="47">
        <v>0</v>
      </c>
      <c r="L88" s="47"/>
      <c r="M88" s="47"/>
      <c r="N88" s="47"/>
      <c r="O88" s="47">
        <v>0</v>
      </c>
      <c r="P88" s="47"/>
      <c r="Q88" s="47">
        <f t="shared" si="17"/>
        <v>0</v>
      </c>
      <c r="R88" s="48"/>
      <c r="S88" s="49"/>
      <c r="T88" s="49"/>
      <c r="U88" s="19"/>
      <c r="V88" s="4">
        <f t="shared" ref="V88:V91" si="21">D88-O88</f>
        <v>0</v>
      </c>
    </row>
    <row r="89" spans="1:23" ht="47.25" x14ac:dyDescent="0.25">
      <c r="A89" s="50" t="s">
        <v>111</v>
      </c>
      <c r="B89" s="43"/>
      <c r="C89" s="44"/>
      <c r="D89" s="46">
        <v>0</v>
      </c>
      <c r="E89" s="46">
        <v>0</v>
      </c>
      <c r="F89" s="46">
        <v>0</v>
      </c>
      <c r="G89" s="46">
        <v>0</v>
      </c>
      <c r="H89" s="46">
        <v>0</v>
      </c>
      <c r="I89" s="46">
        <v>0</v>
      </c>
      <c r="J89" s="46">
        <v>0</v>
      </c>
      <c r="K89" s="47"/>
      <c r="L89" s="47"/>
      <c r="M89" s="47"/>
      <c r="N89" s="47"/>
      <c r="O89" s="47">
        <v>0</v>
      </c>
      <c r="P89" s="47"/>
      <c r="Q89" s="47">
        <f t="shared" si="17"/>
        <v>0</v>
      </c>
      <c r="R89" s="48">
        <f t="shared" si="18"/>
        <v>0</v>
      </c>
      <c r="S89" s="49" t="str">
        <f t="shared" si="19"/>
        <v/>
      </c>
      <c r="T89" s="49" t="str">
        <f t="shared" si="20"/>
        <v/>
      </c>
      <c r="U89" s="19"/>
      <c r="V89" s="4">
        <f t="shared" si="21"/>
        <v>0</v>
      </c>
    </row>
    <row r="90" spans="1:23" x14ac:dyDescent="0.25">
      <c r="A90" s="33" t="s">
        <v>19</v>
      </c>
      <c r="B90" s="43" t="s">
        <v>20</v>
      </c>
      <c r="C90" s="66" t="s">
        <v>112</v>
      </c>
      <c r="D90" s="46">
        <v>5695.6521699999994</v>
      </c>
      <c r="E90" s="46">
        <v>5695.7</v>
      </c>
      <c r="F90" s="46">
        <v>5695.7</v>
      </c>
      <c r="G90" s="46">
        <v>5695.7</v>
      </c>
      <c r="H90" s="46">
        <v>5695.7</v>
      </c>
      <c r="I90" s="46">
        <v>5695.7</v>
      </c>
      <c r="J90" s="46">
        <v>5695.7</v>
      </c>
      <c r="K90" s="47">
        <v>0</v>
      </c>
      <c r="L90" s="47">
        <v>0</v>
      </c>
      <c r="M90" s="47"/>
      <c r="N90" s="47"/>
      <c r="O90" s="47">
        <v>5695.6521699999994</v>
      </c>
      <c r="P90" s="47"/>
      <c r="Q90" s="47">
        <f t="shared" si="17"/>
        <v>5695.6521699999994</v>
      </c>
      <c r="R90" s="48">
        <f t="shared" si="18"/>
        <v>5695.7</v>
      </c>
      <c r="S90" s="49" t="str">
        <f t="shared" si="19"/>
        <v/>
      </c>
      <c r="T90" s="49" t="str">
        <f t="shared" si="20"/>
        <v/>
      </c>
      <c r="U90" s="19"/>
      <c r="V90" s="4">
        <f t="shared" si="21"/>
        <v>0</v>
      </c>
    </row>
    <row r="91" spans="1:23" x14ac:dyDescent="0.25">
      <c r="A91" s="33" t="s">
        <v>21</v>
      </c>
      <c r="B91" s="43" t="s">
        <v>22</v>
      </c>
      <c r="C91" s="66" t="s">
        <v>112</v>
      </c>
      <c r="D91" s="46">
        <v>3000</v>
      </c>
      <c r="E91" s="46">
        <v>3000</v>
      </c>
      <c r="F91" s="46">
        <v>3000</v>
      </c>
      <c r="G91" s="46">
        <v>3000</v>
      </c>
      <c r="H91" s="46">
        <v>3000</v>
      </c>
      <c r="I91" s="46">
        <v>3000</v>
      </c>
      <c r="J91" s="46">
        <v>3000</v>
      </c>
      <c r="K91" s="47">
        <v>0</v>
      </c>
      <c r="L91" s="47">
        <v>0</v>
      </c>
      <c r="M91" s="47"/>
      <c r="N91" s="47"/>
      <c r="O91" s="47">
        <v>3000</v>
      </c>
      <c r="P91" s="47"/>
      <c r="Q91" s="47">
        <f t="shared" si="17"/>
        <v>3000</v>
      </c>
      <c r="R91" s="48">
        <f t="shared" si="18"/>
        <v>3000</v>
      </c>
      <c r="S91" s="49" t="str">
        <f t="shared" si="19"/>
        <v/>
      </c>
      <c r="T91" s="49" t="str">
        <f t="shared" si="20"/>
        <v/>
      </c>
      <c r="U91" s="19"/>
      <c r="V91" s="4">
        <f t="shared" si="21"/>
        <v>0</v>
      </c>
    </row>
    <row r="92" spans="1:23" s="38" customFormat="1" ht="31.5" x14ac:dyDescent="0.25">
      <c r="A92" s="34" t="s">
        <v>207</v>
      </c>
      <c r="B92" s="43" t="s">
        <v>24</v>
      </c>
      <c r="C92" s="68">
        <v>0</v>
      </c>
      <c r="D92" s="36">
        <v>1032310.7</v>
      </c>
      <c r="E92" s="36">
        <v>1036506.1</v>
      </c>
      <c r="F92" s="36">
        <v>1036506.1</v>
      </c>
      <c r="G92" s="36">
        <v>1036506.1</v>
      </c>
      <c r="H92" s="36">
        <v>1036506.1</v>
      </c>
      <c r="I92" s="36">
        <v>1036506.1</v>
      </c>
      <c r="J92" s="36">
        <v>1036506.1</v>
      </c>
      <c r="K92" s="36">
        <v>34204.856930000002</v>
      </c>
      <c r="L92" s="36">
        <v>3.3134265614024931</v>
      </c>
      <c r="M92" s="36">
        <v>34204.856930000002</v>
      </c>
      <c r="N92" s="36">
        <v>0</v>
      </c>
      <c r="O92" s="36">
        <v>998105.84306999994</v>
      </c>
      <c r="P92" s="36">
        <f t="shared" ref="P92:Q92" si="22">P93+P94</f>
        <v>0</v>
      </c>
      <c r="Q92" s="36">
        <f t="shared" si="22"/>
        <v>998105.84307000018</v>
      </c>
      <c r="R92" s="36">
        <f t="shared" ref="R92:T92" si="23">R93+R94</f>
        <v>1276368.5</v>
      </c>
      <c r="S92" s="36">
        <f t="shared" si="23"/>
        <v>244057.80000000005</v>
      </c>
      <c r="T92" s="36">
        <f t="shared" si="23"/>
        <v>0</v>
      </c>
      <c r="U92" s="69"/>
      <c r="V92" s="111"/>
      <c r="W92" s="111"/>
    </row>
    <row r="93" spans="1:23" s="38" customFormat="1" x14ac:dyDescent="0.25">
      <c r="A93" s="33" t="s">
        <v>19</v>
      </c>
      <c r="B93" s="39" t="s">
        <v>20</v>
      </c>
      <c r="C93" s="68"/>
      <c r="D93" s="29">
        <v>903562.6</v>
      </c>
      <c r="E93" s="29">
        <v>907758</v>
      </c>
      <c r="F93" s="29">
        <v>907758</v>
      </c>
      <c r="G93" s="29">
        <v>907758</v>
      </c>
      <c r="H93" s="29">
        <v>907758</v>
      </c>
      <c r="I93" s="29">
        <v>907758</v>
      </c>
      <c r="J93" s="29">
        <v>907758</v>
      </c>
      <c r="K93" s="29">
        <v>26083.864370000003</v>
      </c>
      <c r="L93" s="29">
        <v>2.8867799939926688</v>
      </c>
      <c r="M93" s="29">
        <v>26083.864370000003</v>
      </c>
      <c r="N93" s="29">
        <v>0</v>
      </c>
      <c r="O93" s="29">
        <v>877478.73563000001</v>
      </c>
      <c r="P93" s="29">
        <f>SUMIF($B$95:$B$108,"=01",P95:P108)</f>
        <v>0</v>
      </c>
      <c r="Q93" s="29">
        <f>SUMIF($B$95:$B$108,"=01",Q95:Q108)</f>
        <v>877478.73563000013</v>
      </c>
      <c r="R93" s="29">
        <f>SUMIF($B$95:$B$108,"=01",R95:R108)</f>
        <v>1048148.6</v>
      </c>
      <c r="S93" s="29">
        <f>SUMIF($B$95:$B$108,"=01",S95:S108)</f>
        <v>144586.00000000003</v>
      </c>
      <c r="T93" s="29">
        <f>SUMIF($B$95:$B$108,"=01",T95:T108)</f>
        <v>0</v>
      </c>
      <c r="U93" s="69"/>
      <c r="V93" s="111"/>
      <c r="W93" s="111"/>
    </row>
    <row r="94" spans="1:23" s="38" customFormat="1" x14ac:dyDescent="0.25">
      <c r="A94" s="33" t="s">
        <v>21</v>
      </c>
      <c r="B94" s="39" t="s">
        <v>22</v>
      </c>
      <c r="C94" s="68"/>
      <c r="D94" s="29">
        <v>128748.1</v>
      </c>
      <c r="E94" s="29">
        <v>128748.1</v>
      </c>
      <c r="F94" s="29">
        <v>128748.1</v>
      </c>
      <c r="G94" s="29">
        <v>128748.1</v>
      </c>
      <c r="H94" s="29">
        <v>128748.1</v>
      </c>
      <c r="I94" s="29">
        <v>128748.1</v>
      </c>
      <c r="J94" s="29">
        <v>128748.1</v>
      </c>
      <c r="K94" s="29">
        <v>8120.9925599999997</v>
      </c>
      <c r="L94" s="29">
        <v>6.3076601208095493</v>
      </c>
      <c r="M94" s="29">
        <v>8120.9925599999997</v>
      </c>
      <c r="N94" s="29">
        <v>0</v>
      </c>
      <c r="O94" s="29">
        <v>120627.10744000001</v>
      </c>
      <c r="P94" s="29">
        <f>SUMIF($B$95:$B$108,"=02",P95:P108)</f>
        <v>0</v>
      </c>
      <c r="Q94" s="29">
        <f>SUMIF($B$95:$B$108,"=02",Q95:Q108)</f>
        <v>120627.10744000001</v>
      </c>
      <c r="R94" s="29">
        <f>SUMIF($B$95:$B$108,"=02",R95:R108)</f>
        <v>228219.9</v>
      </c>
      <c r="S94" s="29">
        <f>SUMIF($B$95:$B$108,"=02",S95:S108)</f>
        <v>99471.8</v>
      </c>
      <c r="T94" s="29">
        <f>SUMIF($B$95:$B$108,"=02",T95:T108)</f>
        <v>0</v>
      </c>
      <c r="U94" s="69"/>
      <c r="V94" s="111"/>
      <c r="W94" s="111"/>
    </row>
    <row r="95" spans="1:23" ht="31.5" x14ac:dyDescent="0.25">
      <c r="A95" s="73" t="s">
        <v>113</v>
      </c>
      <c r="B95" s="57" t="s">
        <v>20</v>
      </c>
      <c r="C95" s="74" t="s">
        <v>114</v>
      </c>
      <c r="D95" s="46">
        <v>23782.799999999999</v>
      </c>
      <c r="E95" s="46">
        <v>23782.799999999999</v>
      </c>
      <c r="F95" s="46">
        <v>23782.799999999999</v>
      </c>
      <c r="G95" s="46">
        <v>23782.799999999999</v>
      </c>
      <c r="H95" s="46">
        <v>23782.799999999999</v>
      </c>
      <c r="I95" s="46">
        <v>23782.799999999999</v>
      </c>
      <c r="J95" s="46">
        <v>23782.799999999999</v>
      </c>
      <c r="K95" s="47">
        <v>3246.5722599999999</v>
      </c>
      <c r="L95" s="47">
        <v>13.650925290546109</v>
      </c>
      <c r="M95" s="47">
        <v>3246.5722599999999</v>
      </c>
      <c r="N95" s="47">
        <v>0</v>
      </c>
      <c r="O95" s="47">
        <v>20536.227739999998</v>
      </c>
      <c r="P95" s="47"/>
      <c r="Q95" s="47">
        <f t="shared" si="17"/>
        <v>20536.227739999998</v>
      </c>
      <c r="R95" s="48">
        <f>I95</f>
        <v>23782.799999999999</v>
      </c>
      <c r="S95" s="49" t="str">
        <f>IF(R95-J95&gt;0,R95-J95,"")</f>
        <v/>
      </c>
      <c r="T95" s="49" t="str">
        <f t="shared" ref="T95:T108" si="24">IF(R95-J95&lt;0,R95-J95,"")</f>
        <v/>
      </c>
      <c r="U95" s="75"/>
      <c r="V95" s="111"/>
      <c r="W95" s="111"/>
    </row>
    <row r="96" spans="1:23" ht="78.75" x14ac:dyDescent="0.25">
      <c r="A96" s="73" t="s">
        <v>115</v>
      </c>
      <c r="B96" s="57" t="s">
        <v>20</v>
      </c>
      <c r="C96" s="74" t="s">
        <v>116</v>
      </c>
      <c r="D96" s="46"/>
      <c r="E96" s="51">
        <v>4195.3999999999996</v>
      </c>
      <c r="F96" s="46">
        <v>4195.3999999999996</v>
      </c>
      <c r="G96" s="46">
        <v>4195.3999999999996</v>
      </c>
      <c r="H96" s="46">
        <v>4195.3999999999996</v>
      </c>
      <c r="I96" s="46">
        <v>4195.3999999999996</v>
      </c>
      <c r="J96" s="46">
        <v>4195.3999999999996</v>
      </c>
      <c r="K96" s="47"/>
      <c r="L96" s="47"/>
      <c r="M96" s="47"/>
      <c r="N96" s="47"/>
      <c r="O96" s="47">
        <v>0</v>
      </c>
      <c r="P96" s="47"/>
      <c r="Q96" s="47">
        <f>O96+P96</f>
        <v>0</v>
      </c>
      <c r="R96" s="48"/>
      <c r="S96" s="49"/>
      <c r="T96" s="49"/>
      <c r="U96" s="75"/>
      <c r="V96" s="4">
        <f>D96-O96</f>
        <v>0</v>
      </c>
    </row>
    <row r="97" spans="1:23" ht="141.75" x14ac:dyDescent="0.25">
      <c r="A97" s="54" t="s">
        <v>117</v>
      </c>
      <c r="B97" s="43" t="s">
        <v>20</v>
      </c>
      <c r="C97" s="71" t="s">
        <v>118</v>
      </c>
      <c r="D97" s="46">
        <v>23241.200000000001</v>
      </c>
      <c r="E97" s="46">
        <v>23241.200000000001</v>
      </c>
      <c r="F97" s="46">
        <v>23241.200000000001</v>
      </c>
      <c r="G97" s="46">
        <v>23241.200000000001</v>
      </c>
      <c r="H97" s="46">
        <v>23241.200000000001</v>
      </c>
      <c r="I97" s="46">
        <v>23241.200000000001</v>
      </c>
      <c r="J97" s="46">
        <v>23241.200000000001</v>
      </c>
      <c r="K97" s="47">
        <v>2187.1574799999999</v>
      </c>
      <c r="L97" s="47">
        <v>9.4106908421251916</v>
      </c>
      <c r="M97" s="47">
        <v>2187.1574799999999</v>
      </c>
      <c r="N97" s="47">
        <v>0</v>
      </c>
      <c r="O97" s="47">
        <v>21054.042520000003</v>
      </c>
      <c r="P97" s="47"/>
      <c r="Q97" s="47">
        <f t="shared" si="17"/>
        <v>21054.042520000003</v>
      </c>
      <c r="R97" s="48">
        <f>I97</f>
        <v>23241.200000000001</v>
      </c>
      <c r="S97" s="49"/>
      <c r="T97" s="49" t="str">
        <f t="shared" si="24"/>
        <v/>
      </c>
      <c r="U97" s="75"/>
      <c r="V97" s="111"/>
      <c r="W97" s="111"/>
    </row>
    <row r="98" spans="1:23" ht="141.75" x14ac:dyDescent="0.25">
      <c r="A98" s="76" t="s">
        <v>119</v>
      </c>
      <c r="B98" s="77" t="s">
        <v>20</v>
      </c>
      <c r="C98" s="71" t="s">
        <v>120</v>
      </c>
      <c r="D98" s="46">
        <v>571303.30000000005</v>
      </c>
      <c r="E98" s="46">
        <v>571303.30000000005</v>
      </c>
      <c r="F98" s="46">
        <v>571303.30000000005</v>
      </c>
      <c r="G98" s="46">
        <v>571303.30000000005</v>
      </c>
      <c r="H98" s="46">
        <v>571303.30000000005</v>
      </c>
      <c r="I98" s="46">
        <v>571303.30000000005</v>
      </c>
      <c r="J98" s="46">
        <v>571303.30000000005</v>
      </c>
      <c r="K98" s="47"/>
      <c r="L98" s="47">
        <v>0</v>
      </c>
      <c r="M98" s="47"/>
      <c r="N98" s="47"/>
      <c r="O98" s="47">
        <v>571303.30000000005</v>
      </c>
      <c r="P98" s="47"/>
      <c r="Q98" s="47">
        <f t="shared" si="17"/>
        <v>571303.30000000005</v>
      </c>
      <c r="R98" s="48">
        <f>I98</f>
        <v>571303.30000000005</v>
      </c>
      <c r="S98" s="49" t="str">
        <f t="shared" ref="S98:S108" si="25">IF(R98-J98&gt;0,R98-J98,"")</f>
        <v/>
      </c>
      <c r="T98" s="49" t="str">
        <f t="shared" si="24"/>
        <v/>
      </c>
      <c r="U98" s="75"/>
      <c r="V98" s="4">
        <f>D98-O98</f>
        <v>0</v>
      </c>
    </row>
    <row r="99" spans="1:23" ht="51.75" customHeight="1" x14ac:dyDescent="0.25">
      <c r="A99" s="73" t="s">
        <v>121</v>
      </c>
      <c r="B99" s="43" t="s">
        <v>20</v>
      </c>
      <c r="C99" s="74" t="s">
        <v>122</v>
      </c>
      <c r="D99" s="46">
        <v>82685.7</v>
      </c>
      <c r="E99" s="46">
        <v>82685.7</v>
      </c>
      <c r="F99" s="46">
        <v>82685.7</v>
      </c>
      <c r="G99" s="46">
        <v>82685.7</v>
      </c>
      <c r="H99" s="46">
        <v>82685.7</v>
      </c>
      <c r="I99" s="46">
        <v>82685.7</v>
      </c>
      <c r="J99" s="46">
        <v>82685.7</v>
      </c>
      <c r="K99" s="47">
        <v>13118.01331</v>
      </c>
      <c r="L99" s="47">
        <v>15.864911719922551</v>
      </c>
      <c r="M99" s="47">
        <v>13118.01331</v>
      </c>
      <c r="N99" s="47">
        <v>0</v>
      </c>
      <c r="O99" s="47">
        <v>69567.686690000002</v>
      </c>
      <c r="P99" s="47"/>
      <c r="Q99" s="47">
        <f t="shared" si="17"/>
        <v>69567.686690000002</v>
      </c>
      <c r="R99" s="48">
        <v>130000</v>
      </c>
      <c r="S99" s="49">
        <f t="shared" si="25"/>
        <v>47314.3</v>
      </c>
      <c r="T99" s="49" t="str">
        <f t="shared" si="24"/>
        <v/>
      </c>
      <c r="U99" s="53" t="s">
        <v>123</v>
      </c>
      <c r="V99" s="111"/>
      <c r="W99" s="111"/>
    </row>
    <row r="100" spans="1:23" ht="115.5" customHeight="1" x14ac:dyDescent="0.25">
      <c r="A100" s="73" t="s">
        <v>124</v>
      </c>
      <c r="B100" s="57" t="s">
        <v>20</v>
      </c>
      <c r="C100" s="74" t="s">
        <v>125</v>
      </c>
      <c r="D100" s="46">
        <v>33057.199999999997</v>
      </c>
      <c r="E100" s="46">
        <v>33057.199999999997</v>
      </c>
      <c r="F100" s="46">
        <v>33057.199999999997</v>
      </c>
      <c r="G100" s="46">
        <v>33057.199999999997</v>
      </c>
      <c r="H100" s="46">
        <v>33057.199999999997</v>
      </c>
      <c r="I100" s="46">
        <v>33057.199999999997</v>
      </c>
      <c r="J100" s="46">
        <v>33057.199999999997</v>
      </c>
      <c r="K100" s="47">
        <v>3761.7950299999998</v>
      </c>
      <c r="L100" s="47">
        <v>11.379654144936655</v>
      </c>
      <c r="M100" s="47">
        <v>3761.7950300000002</v>
      </c>
      <c r="N100" s="47">
        <v>0</v>
      </c>
      <c r="O100" s="47">
        <v>29295.404969999996</v>
      </c>
      <c r="P100" s="47"/>
      <c r="Q100" s="47">
        <f t="shared" si="17"/>
        <v>29295.404969999996</v>
      </c>
      <c r="R100" s="48">
        <v>71466.5</v>
      </c>
      <c r="S100" s="49">
        <f t="shared" si="25"/>
        <v>38409.300000000003</v>
      </c>
      <c r="T100" s="49" t="str">
        <f t="shared" si="24"/>
        <v/>
      </c>
      <c r="U100" s="53" t="s">
        <v>126</v>
      </c>
      <c r="V100" s="111"/>
      <c r="W100" s="111"/>
    </row>
    <row r="101" spans="1:23" ht="47.25" x14ac:dyDescent="0.25">
      <c r="A101" s="73" t="s">
        <v>127</v>
      </c>
      <c r="B101" s="43" t="s">
        <v>20</v>
      </c>
      <c r="C101" s="74" t="s">
        <v>128</v>
      </c>
      <c r="D101" s="46">
        <v>35159</v>
      </c>
      <c r="E101" s="46">
        <v>35159</v>
      </c>
      <c r="F101" s="46">
        <v>35159</v>
      </c>
      <c r="G101" s="46">
        <v>35159</v>
      </c>
      <c r="H101" s="46">
        <v>35159</v>
      </c>
      <c r="I101" s="46">
        <v>35159</v>
      </c>
      <c r="J101" s="46">
        <v>35159</v>
      </c>
      <c r="K101" s="47">
        <v>1865.40211</v>
      </c>
      <c r="L101" s="47">
        <v>5.3056176512415032</v>
      </c>
      <c r="M101" s="47">
        <v>1865.40211</v>
      </c>
      <c r="N101" s="47">
        <v>0</v>
      </c>
      <c r="O101" s="47">
        <v>33293.597889999997</v>
      </c>
      <c r="P101" s="47"/>
      <c r="Q101" s="47">
        <f t="shared" si="17"/>
        <v>33293.597889999997</v>
      </c>
      <c r="R101" s="48">
        <v>69856.100000000006</v>
      </c>
      <c r="S101" s="49">
        <f t="shared" si="25"/>
        <v>34697.100000000006</v>
      </c>
      <c r="T101" s="49" t="str">
        <f t="shared" si="24"/>
        <v/>
      </c>
      <c r="U101" s="53"/>
      <c r="V101" s="111"/>
      <c r="W101" s="111"/>
    </row>
    <row r="102" spans="1:23" ht="78.75" x14ac:dyDescent="0.25">
      <c r="A102" s="42" t="s">
        <v>129</v>
      </c>
      <c r="B102" s="43" t="s">
        <v>20</v>
      </c>
      <c r="C102" s="74" t="s">
        <v>130</v>
      </c>
      <c r="D102" s="46">
        <v>101838</v>
      </c>
      <c r="E102" s="46">
        <v>101838</v>
      </c>
      <c r="F102" s="46">
        <v>101838</v>
      </c>
      <c r="G102" s="46">
        <v>101838</v>
      </c>
      <c r="H102" s="46">
        <v>101838</v>
      </c>
      <c r="I102" s="46">
        <v>101838</v>
      </c>
      <c r="J102" s="46">
        <v>101838</v>
      </c>
      <c r="K102" s="47"/>
      <c r="L102" s="47">
        <v>0</v>
      </c>
      <c r="M102" s="47"/>
      <c r="N102" s="47"/>
      <c r="O102" s="47">
        <v>101838</v>
      </c>
      <c r="P102" s="47"/>
      <c r="Q102" s="47">
        <f t="shared" si="17"/>
        <v>101838</v>
      </c>
      <c r="R102" s="48">
        <f>I102</f>
        <v>101838</v>
      </c>
      <c r="S102" s="49" t="str">
        <f t="shared" si="25"/>
        <v/>
      </c>
      <c r="T102" s="49" t="str">
        <f t="shared" si="24"/>
        <v/>
      </c>
      <c r="U102" s="53"/>
      <c r="V102" s="4">
        <f t="shared" ref="V102:V103" si="26">D102-O102</f>
        <v>0</v>
      </c>
    </row>
    <row r="103" spans="1:23" ht="47.25" x14ac:dyDescent="0.25">
      <c r="A103" s="73" t="s">
        <v>131</v>
      </c>
      <c r="B103" s="43" t="s">
        <v>24</v>
      </c>
      <c r="C103" s="74" t="s">
        <v>132</v>
      </c>
      <c r="D103" s="46">
        <v>0</v>
      </c>
      <c r="E103" s="46">
        <v>0</v>
      </c>
      <c r="F103" s="46">
        <v>0</v>
      </c>
      <c r="G103" s="46">
        <v>0</v>
      </c>
      <c r="H103" s="46">
        <v>0</v>
      </c>
      <c r="I103" s="46">
        <v>0</v>
      </c>
      <c r="J103" s="46">
        <v>0</v>
      </c>
      <c r="K103" s="47"/>
      <c r="L103" s="47"/>
      <c r="M103" s="47"/>
      <c r="N103" s="47">
        <v>0</v>
      </c>
      <c r="O103" s="47">
        <v>0</v>
      </c>
      <c r="P103" s="47"/>
      <c r="Q103" s="47">
        <f t="shared" si="17"/>
        <v>0</v>
      </c>
      <c r="R103" s="48">
        <f>I103</f>
        <v>0</v>
      </c>
      <c r="S103" s="49" t="str">
        <f t="shared" si="25"/>
        <v/>
      </c>
      <c r="T103" s="49" t="str">
        <f t="shared" si="24"/>
        <v/>
      </c>
      <c r="U103" s="53"/>
      <c r="V103" s="4">
        <f t="shared" si="26"/>
        <v>0</v>
      </c>
    </row>
    <row r="104" spans="1:23" x14ac:dyDescent="0.25">
      <c r="A104" s="78" t="s">
        <v>19</v>
      </c>
      <c r="B104" s="43" t="s">
        <v>20</v>
      </c>
      <c r="C104" s="74" t="s">
        <v>132</v>
      </c>
      <c r="D104" s="46">
        <v>24749.1</v>
      </c>
      <c r="E104" s="46">
        <v>24749.1</v>
      </c>
      <c r="F104" s="46">
        <v>24749.1</v>
      </c>
      <c r="G104" s="46">
        <v>24749.1</v>
      </c>
      <c r="H104" s="46">
        <v>24749.1</v>
      </c>
      <c r="I104" s="46">
        <v>24749.1</v>
      </c>
      <c r="J104" s="46">
        <v>24749.1</v>
      </c>
      <c r="K104" s="47">
        <v>1904.92418</v>
      </c>
      <c r="L104" s="47">
        <v>7.6969432423805317</v>
      </c>
      <c r="M104" s="47">
        <v>1904.92418</v>
      </c>
      <c r="N104" s="47">
        <v>0</v>
      </c>
      <c r="O104" s="47">
        <v>22844.175819999997</v>
      </c>
      <c r="P104" s="47"/>
      <c r="Q104" s="47">
        <f t="shared" si="17"/>
        <v>22844.175819999997</v>
      </c>
      <c r="R104" s="48">
        <v>46105.2</v>
      </c>
      <c r="S104" s="49">
        <f t="shared" si="25"/>
        <v>21356.1</v>
      </c>
      <c r="T104" s="49" t="str">
        <f t="shared" si="24"/>
        <v/>
      </c>
      <c r="U104" s="126" t="s">
        <v>133</v>
      </c>
      <c r="V104" s="111"/>
      <c r="W104" s="111"/>
    </row>
    <row r="105" spans="1:23" x14ac:dyDescent="0.25">
      <c r="A105" s="78" t="s">
        <v>21</v>
      </c>
      <c r="B105" s="43" t="s">
        <v>22</v>
      </c>
      <c r="C105" s="74" t="s">
        <v>132</v>
      </c>
      <c r="D105" s="46">
        <v>105509.1</v>
      </c>
      <c r="E105" s="46">
        <v>105509.1</v>
      </c>
      <c r="F105" s="46">
        <v>105509.1</v>
      </c>
      <c r="G105" s="46">
        <v>105509.1</v>
      </c>
      <c r="H105" s="46">
        <v>105509.1</v>
      </c>
      <c r="I105" s="46">
        <v>105509.1</v>
      </c>
      <c r="J105" s="46">
        <v>105509.1</v>
      </c>
      <c r="K105" s="47">
        <v>8120.9925599999997</v>
      </c>
      <c r="L105" s="47">
        <v>7.6969593712769786</v>
      </c>
      <c r="M105" s="47">
        <v>8120.9925599999997</v>
      </c>
      <c r="N105" s="47">
        <v>0</v>
      </c>
      <c r="O105" s="47">
        <v>97388.107440000007</v>
      </c>
      <c r="P105" s="47"/>
      <c r="Q105" s="47">
        <f t="shared" si="17"/>
        <v>97388.107440000007</v>
      </c>
      <c r="R105" s="48">
        <v>196553.60000000001</v>
      </c>
      <c r="S105" s="49">
        <f t="shared" si="25"/>
        <v>91044.5</v>
      </c>
      <c r="T105" s="49" t="str">
        <f t="shared" si="24"/>
        <v/>
      </c>
      <c r="U105" s="127"/>
      <c r="V105" s="111"/>
      <c r="W105" s="111"/>
    </row>
    <row r="106" spans="1:23" ht="63" x14ac:dyDescent="0.25">
      <c r="A106" s="79" t="s">
        <v>134</v>
      </c>
      <c r="B106" s="43" t="s">
        <v>24</v>
      </c>
      <c r="C106" s="74" t="s">
        <v>135</v>
      </c>
      <c r="D106" s="46">
        <v>0</v>
      </c>
      <c r="E106" s="46">
        <v>0</v>
      </c>
      <c r="F106" s="46">
        <v>0</v>
      </c>
      <c r="G106" s="46">
        <v>0</v>
      </c>
      <c r="H106" s="46">
        <v>0</v>
      </c>
      <c r="I106" s="46">
        <v>0</v>
      </c>
      <c r="J106" s="46">
        <v>0</v>
      </c>
      <c r="K106" s="47"/>
      <c r="L106" s="47"/>
      <c r="M106" s="47"/>
      <c r="N106" s="47">
        <v>0</v>
      </c>
      <c r="O106" s="47">
        <v>0</v>
      </c>
      <c r="P106" s="47"/>
      <c r="Q106" s="47">
        <f t="shared" si="17"/>
        <v>0</v>
      </c>
      <c r="R106" s="48">
        <f>I106</f>
        <v>0</v>
      </c>
      <c r="S106" s="49" t="str">
        <f t="shared" si="25"/>
        <v/>
      </c>
      <c r="T106" s="49" t="str">
        <f t="shared" si="24"/>
        <v/>
      </c>
      <c r="U106" s="80"/>
      <c r="V106" s="4">
        <f t="shared" ref="V106:V108" si="27">D106-O106</f>
        <v>0</v>
      </c>
    </row>
    <row r="107" spans="1:23" x14ac:dyDescent="0.25">
      <c r="A107" s="78" t="s">
        <v>19</v>
      </c>
      <c r="B107" s="43" t="s">
        <v>20</v>
      </c>
      <c r="C107" s="74" t="s">
        <v>135</v>
      </c>
      <c r="D107" s="46">
        <v>7746.3</v>
      </c>
      <c r="E107" s="46">
        <v>7746.3</v>
      </c>
      <c r="F107" s="46">
        <v>7746.3</v>
      </c>
      <c r="G107" s="46">
        <v>7746.3</v>
      </c>
      <c r="H107" s="46">
        <v>7746.3</v>
      </c>
      <c r="I107" s="46">
        <v>7746.3</v>
      </c>
      <c r="J107" s="46">
        <v>7746.3</v>
      </c>
      <c r="K107" s="47">
        <v>0</v>
      </c>
      <c r="L107" s="47">
        <v>0</v>
      </c>
      <c r="M107" s="47"/>
      <c r="N107" s="47">
        <v>0</v>
      </c>
      <c r="O107" s="47">
        <v>7746.3</v>
      </c>
      <c r="P107" s="47"/>
      <c r="Q107" s="47">
        <f t="shared" si="17"/>
        <v>7746.3</v>
      </c>
      <c r="R107" s="48">
        <f>7090.3+3465.2</f>
        <v>10555.5</v>
      </c>
      <c r="S107" s="49">
        <f t="shared" si="25"/>
        <v>2809.2</v>
      </c>
      <c r="T107" s="49" t="str">
        <f t="shared" si="24"/>
        <v/>
      </c>
      <c r="U107" s="128" t="s">
        <v>136</v>
      </c>
      <c r="V107" s="4">
        <f t="shared" si="27"/>
        <v>0</v>
      </c>
    </row>
    <row r="108" spans="1:23" x14ac:dyDescent="0.25">
      <c r="A108" s="78" t="s">
        <v>21</v>
      </c>
      <c r="B108" s="43" t="s">
        <v>22</v>
      </c>
      <c r="C108" s="74" t="s">
        <v>135</v>
      </c>
      <c r="D108" s="46">
        <v>23239</v>
      </c>
      <c r="E108" s="46">
        <v>23239</v>
      </c>
      <c r="F108" s="46">
        <v>23239</v>
      </c>
      <c r="G108" s="46">
        <v>23239</v>
      </c>
      <c r="H108" s="46">
        <v>23239</v>
      </c>
      <c r="I108" s="46">
        <v>23239</v>
      </c>
      <c r="J108" s="46">
        <v>23239</v>
      </c>
      <c r="K108" s="47">
        <v>0</v>
      </c>
      <c r="L108" s="47">
        <v>0</v>
      </c>
      <c r="M108" s="47"/>
      <c r="N108" s="47">
        <v>0</v>
      </c>
      <c r="O108" s="47">
        <v>23239</v>
      </c>
      <c r="P108" s="47"/>
      <c r="Q108" s="47">
        <f t="shared" si="17"/>
        <v>23239</v>
      </c>
      <c r="R108" s="48">
        <f>21270.8+10395.5</f>
        <v>31666.3</v>
      </c>
      <c r="S108" s="49">
        <f t="shared" si="25"/>
        <v>8427.2999999999993</v>
      </c>
      <c r="T108" s="49" t="str">
        <f t="shared" si="24"/>
        <v/>
      </c>
      <c r="U108" s="129"/>
      <c r="V108" s="4">
        <f t="shared" si="27"/>
        <v>0</v>
      </c>
    </row>
    <row r="109" spans="1:23" s="38" customFormat="1" ht="31.5" x14ac:dyDescent="0.25">
      <c r="A109" s="34" t="s">
        <v>206</v>
      </c>
      <c r="B109" s="39" t="s">
        <v>20</v>
      </c>
      <c r="C109" s="68">
        <v>0</v>
      </c>
      <c r="D109" s="36">
        <v>848125.32609999995</v>
      </c>
      <c r="E109" s="36">
        <v>848125.3</v>
      </c>
      <c r="F109" s="36">
        <v>848125.3</v>
      </c>
      <c r="G109" s="36">
        <v>848125.3</v>
      </c>
      <c r="H109" s="36">
        <v>848125.3</v>
      </c>
      <c r="I109" s="36">
        <v>848125.3</v>
      </c>
      <c r="J109" s="36">
        <v>848125.3</v>
      </c>
      <c r="K109" s="36">
        <v>303223.99666999996</v>
      </c>
      <c r="L109" s="36">
        <v>35.752262942593433</v>
      </c>
      <c r="M109" s="36">
        <v>216996.83436000001</v>
      </c>
      <c r="N109" s="36">
        <v>86227.162309999971</v>
      </c>
      <c r="O109" s="36">
        <v>544901.32942999993</v>
      </c>
      <c r="P109" s="36">
        <f t="shared" ref="P109:T109" si="28">P110</f>
        <v>-14865.4</v>
      </c>
      <c r="Q109" s="36">
        <f t="shared" si="28"/>
        <v>530035.92943000002</v>
      </c>
      <c r="R109" s="36">
        <f t="shared" si="28"/>
        <v>848125.3</v>
      </c>
      <c r="S109" s="36">
        <f t="shared" si="28"/>
        <v>0</v>
      </c>
      <c r="T109" s="36">
        <f t="shared" si="28"/>
        <v>0</v>
      </c>
      <c r="U109" s="69"/>
      <c r="V109" s="111"/>
      <c r="W109" s="111"/>
    </row>
    <row r="110" spans="1:23" s="38" customFormat="1" x14ac:dyDescent="0.25">
      <c r="A110" s="33" t="s">
        <v>19</v>
      </c>
      <c r="B110" s="39" t="s">
        <v>20</v>
      </c>
      <c r="C110" s="70"/>
      <c r="D110" s="29">
        <v>848125.32609999995</v>
      </c>
      <c r="E110" s="29">
        <v>848125.3</v>
      </c>
      <c r="F110" s="29">
        <v>848125.3</v>
      </c>
      <c r="G110" s="29">
        <v>848125.3</v>
      </c>
      <c r="H110" s="29">
        <v>848125.3</v>
      </c>
      <c r="I110" s="29">
        <v>848125.3</v>
      </c>
      <c r="J110" s="29">
        <v>848125.3</v>
      </c>
      <c r="K110" s="29">
        <v>303223.99666999996</v>
      </c>
      <c r="L110" s="29">
        <v>35.752262942593433</v>
      </c>
      <c r="M110" s="29">
        <v>216996.83436000001</v>
      </c>
      <c r="N110" s="29">
        <v>86227.162309999971</v>
      </c>
      <c r="O110" s="29">
        <v>544901.32942999993</v>
      </c>
      <c r="P110" s="29">
        <f>SUMIF($B$111:$B$117,"=01",P111:P117)</f>
        <v>-14865.4</v>
      </c>
      <c r="Q110" s="29">
        <f>SUMIF($B$111:$B$117,"=01",Q111:Q117)</f>
        <v>530035.92943000002</v>
      </c>
      <c r="R110" s="29">
        <f>SUMIF($B$111:$B$117,"=01",R111:R117)</f>
        <v>848125.3</v>
      </c>
      <c r="S110" s="29">
        <f>SUMIF($B$111:$B$117,"=01",S111:S117)</f>
        <v>0</v>
      </c>
      <c r="T110" s="29">
        <f>SUMIF($B$111:$B$117,"=01",T111:T117)</f>
        <v>0</v>
      </c>
      <c r="U110" s="69"/>
      <c r="V110" s="111"/>
      <c r="W110" s="111"/>
    </row>
    <row r="111" spans="1:23" ht="63" x14ac:dyDescent="0.25">
      <c r="A111" s="81" t="s">
        <v>137</v>
      </c>
      <c r="B111" s="82" t="s">
        <v>20</v>
      </c>
      <c r="C111" s="83" t="s">
        <v>138</v>
      </c>
      <c r="D111" s="46">
        <v>299771.7</v>
      </c>
      <c r="E111" s="46">
        <v>299771.7</v>
      </c>
      <c r="F111" s="46">
        <v>299771.7</v>
      </c>
      <c r="G111" s="46">
        <v>299771.7</v>
      </c>
      <c r="H111" s="46">
        <v>299771.7</v>
      </c>
      <c r="I111" s="46">
        <v>299771.7</v>
      </c>
      <c r="J111" s="46">
        <v>299771.7</v>
      </c>
      <c r="K111" s="47">
        <v>132080.89689999999</v>
      </c>
      <c r="L111" s="47">
        <v>44.060495670538607</v>
      </c>
      <c r="M111" s="47">
        <v>73479.199999999997</v>
      </c>
      <c r="N111" s="47">
        <v>58601.696899999995</v>
      </c>
      <c r="O111" s="47">
        <v>167690.80310000002</v>
      </c>
      <c r="P111" s="47"/>
      <c r="Q111" s="47">
        <f t="shared" si="17"/>
        <v>167690.80310000002</v>
      </c>
      <c r="R111" s="48">
        <f t="shared" ref="R111:R117" si="29">I111</f>
        <v>299771.7</v>
      </c>
      <c r="S111" s="84" t="str">
        <f>IF(R111-J111&gt;0,R111-J111,"")</f>
        <v/>
      </c>
      <c r="T111" s="84" t="str">
        <f t="shared" ref="T111:T117" si="30">IF(R111-J111&lt;0,R111-J111,"")</f>
        <v/>
      </c>
      <c r="U111" s="80"/>
      <c r="V111" s="111"/>
      <c r="W111" s="111"/>
    </row>
    <row r="112" spans="1:23" ht="78.75" x14ac:dyDescent="0.25">
      <c r="A112" s="81" t="s">
        <v>139</v>
      </c>
      <c r="B112" s="82" t="s">
        <v>20</v>
      </c>
      <c r="C112" s="83" t="s">
        <v>140</v>
      </c>
      <c r="D112" s="46">
        <v>14865.4</v>
      </c>
      <c r="E112" s="46">
        <v>14865.4</v>
      </c>
      <c r="F112" s="46">
        <v>14865.4</v>
      </c>
      <c r="G112" s="46">
        <v>14865.4</v>
      </c>
      <c r="H112" s="46">
        <v>14865.4</v>
      </c>
      <c r="I112" s="46">
        <v>14865.4</v>
      </c>
      <c r="J112" s="46">
        <v>14865.4</v>
      </c>
      <c r="K112" s="47">
        <v>0</v>
      </c>
      <c r="L112" s="47">
        <v>0</v>
      </c>
      <c r="M112" s="47"/>
      <c r="N112" s="47">
        <v>0</v>
      </c>
      <c r="O112" s="47">
        <v>14865.4</v>
      </c>
      <c r="P112" s="47">
        <v>-14865.4</v>
      </c>
      <c r="Q112" s="47">
        <f t="shared" si="17"/>
        <v>0</v>
      </c>
      <c r="R112" s="48">
        <f t="shared" si="29"/>
        <v>14865.4</v>
      </c>
      <c r="S112" s="84"/>
      <c r="T112" s="84" t="str">
        <f t="shared" si="30"/>
        <v/>
      </c>
      <c r="U112" s="19"/>
      <c r="V112" s="4">
        <f>D112-O112</f>
        <v>0</v>
      </c>
    </row>
    <row r="113" spans="1:23" ht="47.25" x14ac:dyDescent="0.25">
      <c r="A113" s="81" t="s">
        <v>141</v>
      </c>
      <c r="B113" s="85" t="s">
        <v>20</v>
      </c>
      <c r="C113" s="83" t="s">
        <v>142</v>
      </c>
      <c r="D113" s="46">
        <v>40026.5</v>
      </c>
      <c r="E113" s="46">
        <v>40026.5</v>
      </c>
      <c r="F113" s="46">
        <v>40026.5</v>
      </c>
      <c r="G113" s="46">
        <v>40026.5</v>
      </c>
      <c r="H113" s="46">
        <v>40026.5</v>
      </c>
      <c r="I113" s="46">
        <v>40026.5</v>
      </c>
      <c r="J113" s="46">
        <v>40026.5</v>
      </c>
      <c r="K113" s="47">
        <v>2915.8613399999999</v>
      </c>
      <c r="L113" s="47">
        <v>7.2848271520117915</v>
      </c>
      <c r="M113" s="47">
        <v>2915.8613399999999</v>
      </c>
      <c r="N113" s="47">
        <v>0</v>
      </c>
      <c r="O113" s="47">
        <v>37110.638659999997</v>
      </c>
      <c r="P113" s="47"/>
      <c r="Q113" s="47">
        <f t="shared" si="17"/>
        <v>37110.638659999997</v>
      </c>
      <c r="R113" s="48">
        <f t="shared" si="29"/>
        <v>40026.5</v>
      </c>
      <c r="S113" s="49" t="str">
        <f>IF(R113-J113&gt;0,R113-J113,"")</f>
        <v/>
      </c>
      <c r="T113" s="49" t="str">
        <f t="shared" si="30"/>
        <v/>
      </c>
      <c r="U113" s="19"/>
      <c r="V113" s="111"/>
      <c r="W113" s="111"/>
    </row>
    <row r="114" spans="1:23" ht="47.25" x14ac:dyDescent="0.25">
      <c r="A114" s="56" t="s">
        <v>143</v>
      </c>
      <c r="B114" s="57" t="s">
        <v>20</v>
      </c>
      <c r="C114" s="74" t="s">
        <v>144</v>
      </c>
      <c r="D114" s="46">
        <v>132181.72609999997</v>
      </c>
      <c r="E114" s="46">
        <v>132181.70000000001</v>
      </c>
      <c r="F114" s="46">
        <v>132181.70000000001</v>
      </c>
      <c r="G114" s="46">
        <v>132181.70000000001</v>
      </c>
      <c r="H114" s="46">
        <v>132181.70000000001</v>
      </c>
      <c r="I114" s="46">
        <v>132181.70000000001</v>
      </c>
      <c r="J114" s="46">
        <v>132181.70000000001</v>
      </c>
      <c r="K114" s="47">
        <v>27598.149659999999</v>
      </c>
      <c r="L114" s="47">
        <v>20.878944824128762</v>
      </c>
      <c r="M114" s="47">
        <v>27598.149659999999</v>
      </c>
      <c r="N114" s="47">
        <v>0</v>
      </c>
      <c r="O114" s="47">
        <v>104583.57643999998</v>
      </c>
      <c r="P114" s="47"/>
      <c r="Q114" s="47">
        <f t="shared" si="17"/>
        <v>104583.57643999998</v>
      </c>
      <c r="R114" s="48">
        <f t="shared" si="29"/>
        <v>132181.70000000001</v>
      </c>
      <c r="S114" s="49" t="str">
        <f>IF(R114-J114&gt;0,R114-J114,"")</f>
        <v/>
      </c>
      <c r="T114" s="49" t="str">
        <f t="shared" si="30"/>
        <v/>
      </c>
      <c r="U114" s="80"/>
      <c r="V114" s="111"/>
      <c r="W114" s="111"/>
    </row>
    <row r="115" spans="1:23" ht="118.5" customHeight="1" x14ac:dyDescent="0.25">
      <c r="A115" s="86" t="s">
        <v>145</v>
      </c>
      <c r="B115" s="85" t="s">
        <v>20</v>
      </c>
      <c r="C115" s="87" t="s">
        <v>146</v>
      </c>
      <c r="D115" s="46">
        <v>51730</v>
      </c>
      <c r="E115" s="46">
        <v>51730</v>
      </c>
      <c r="F115" s="46">
        <v>51730</v>
      </c>
      <c r="G115" s="46">
        <v>51730</v>
      </c>
      <c r="H115" s="46">
        <v>51730</v>
      </c>
      <c r="I115" s="46">
        <v>51730</v>
      </c>
      <c r="J115" s="46">
        <v>51730</v>
      </c>
      <c r="K115" s="47">
        <v>4555.3597599999994</v>
      </c>
      <c r="L115" s="47">
        <v>8.8060308525033815</v>
      </c>
      <c r="M115" s="47">
        <v>4555.3597600000003</v>
      </c>
      <c r="N115" s="47">
        <v>0</v>
      </c>
      <c r="O115" s="47">
        <v>47174.640240000001</v>
      </c>
      <c r="P115" s="47"/>
      <c r="Q115" s="47">
        <f t="shared" si="17"/>
        <v>47174.640240000001</v>
      </c>
      <c r="R115" s="48">
        <f t="shared" si="29"/>
        <v>51730</v>
      </c>
      <c r="S115" s="49" t="str">
        <f>IF(R115-J115&gt;0,R115-J115,"")</f>
        <v/>
      </c>
      <c r="T115" s="49" t="str">
        <f t="shared" si="30"/>
        <v/>
      </c>
      <c r="U115" s="19"/>
      <c r="V115" s="111"/>
      <c r="W115" s="111"/>
    </row>
    <row r="116" spans="1:23" ht="47.25" x14ac:dyDescent="0.25">
      <c r="A116" s="56" t="s">
        <v>147</v>
      </c>
      <c r="B116" s="57" t="s">
        <v>20</v>
      </c>
      <c r="C116" s="74" t="s">
        <v>148</v>
      </c>
      <c r="D116" s="46">
        <v>10000</v>
      </c>
      <c r="E116" s="46">
        <v>10000</v>
      </c>
      <c r="F116" s="46">
        <v>10000</v>
      </c>
      <c r="G116" s="46">
        <v>10000</v>
      </c>
      <c r="H116" s="46">
        <v>10000</v>
      </c>
      <c r="I116" s="46">
        <v>10000</v>
      </c>
      <c r="J116" s="46">
        <v>10000</v>
      </c>
      <c r="K116" s="47">
        <v>0</v>
      </c>
      <c r="L116" s="47">
        <v>0</v>
      </c>
      <c r="M116" s="47"/>
      <c r="N116" s="47">
        <v>0</v>
      </c>
      <c r="O116" s="47">
        <v>10000</v>
      </c>
      <c r="P116" s="47"/>
      <c r="Q116" s="47">
        <f t="shared" si="17"/>
        <v>10000</v>
      </c>
      <c r="R116" s="48">
        <f t="shared" si="29"/>
        <v>10000</v>
      </c>
      <c r="S116" s="84" t="str">
        <f>IF(R116-J116&gt;0,R116-J116,"")</f>
        <v/>
      </c>
      <c r="T116" s="49" t="str">
        <f t="shared" si="30"/>
        <v/>
      </c>
      <c r="U116" s="80"/>
      <c r="V116" s="4">
        <f>D116-O116</f>
        <v>0</v>
      </c>
    </row>
    <row r="117" spans="1:23" ht="78.75" customHeight="1" x14ac:dyDescent="0.25">
      <c r="A117" s="42" t="s">
        <v>149</v>
      </c>
      <c r="B117" s="57" t="s">
        <v>20</v>
      </c>
      <c r="C117" s="87" t="s">
        <v>150</v>
      </c>
      <c r="D117" s="46">
        <v>299550</v>
      </c>
      <c r="E117" s="46">
        <v>299550</v>
      </c>
      <c r="F117" s="46">
        <v>299550</v>
      </c>
      <c r="G117" s="46">
        <v>299550</v>
      </c>
      <c r="H117" s="46">
        <v>299550</v>
      </c>
      <c r="I117" s="46">
        <v>299550</v>
      </c>
      <c r="J117" s="46">
        <v>299550</v>
      </c>
      <c r="K117" s="47">
        <v>136073.72900999998</v>
      </c>
      <c r="L117" s="47">
        <v>45.426048743114663</v>
      </c>
      <c r="M117" s="47">
        <v>108448.26360000001</v>
      </c>
      <c r="N117" s="47">
        <v>27625.465409999975</v>
      </c>
      <c r="O117" s="47">
        <v>163476.27099000002</v>
      </c>
      <c r="P117" s="47"/>
      <c r="Q117" s="47">
        <f t="shared" si="17"/>
        <v>163476.27099000002</v>
      </c>
      <c r="R117" s="48">
        <f t="shared" si="29"/>
        <v>299550</v>
      </c>
      <c r="S117" s="49" t="str">
        <f>IF(R117-J117&gt;0,R117-J117,"")</f>
        <v/>
      </c>
      <c r="T117" s="49" t="str">
        <f t="shared" si="30"/>
        <v/>
      </c>
      <c r="U117" s="19"/>
      <c r="V117" s="111"/>
      <c r="W117" s="111"/>
    </row>
    <row r="118" spans="1:23" s="38" customFormat="1" ht="31.5" x14ac:dyDescent="0.25">
      <c r="A118" s="34" t="s">
        <v>213</v>
      </c>
      <c r="B118" s="43" t="s">
        <v>24</v>
      </c>
      <c r="C118" s="68">
        <v>0</v>
      </c>
      <c r="D118" s="36">
        <v>12514.2</v>
      </c>
      <c r="E118" s="36">
        <v>12514.2</v>
      </c>
      <c r="F118" s="36">
        <v>12514.2</v>
      </c>
      <c r="G118" s="36">
        <v>12514.2</v>
      </c>
      <c r="H118" s="36">
        <v>12514.2</v>
      </c>
      <c r="I118" s="36">
        <v>12514.2</v>
      </c>
      <c r="J118" s="36">
        <v>12514.2</v>
      </c>
      <c r="K118" s="36">
        <v>0</v>
      </c>
      <c r="L118" s="36">
        <v>0</v>
      </c>
      <c r="M118" s="36">
        <v>0</v>
      </c>
      <c r="N118" s="36">
        <v>0</v>
      </c>
      <c r="O118" s="36">
        <v>12514.2</v>
      </c>
      <c r="P118" s="36">
        <f t="shared" ref="P118:T118" si="31">P119</f>
        <v>0</v>
      </c>
      <c r="Q118" s="36">
        <f t="shared" si="31"/>
        <v>12514.2</v>
      </c>
      <c r="R118" s="36">
        <f t="shared" si="31"/>
        <v>12514.2</v>
      </c>
      <c r="S118" s="36">
        <f t="shared" si="31"/>
        <v>0</v>
      </c>
      <c r="T118" s="36">
        <f t="shared" si="31"/>
        <v>0</v>
      </c>
      <c r="U118" s="69"/>
      <c r="V118" s="4">
        <f t="shared" ref="V118:V120" si="32">D118-O118</f>
        <v>0</v>
      </c>
    </row>
    <row r="119" spans="1:23" s="38" customFormat="1" x14ac:dyDescent="0.25">
      <c r="A119" s="33" t="s">
        <v>19</v>
      </c>
      <c r="B119" s="39" t="s">
        <v>20</v>
      </c>
      <c r="C119" s="70"/>
      <c r="D119" s="29">
        <v>12514.2</v>
      </c>
      <c r="E119" s="29">
        <v>12514.2</v>
      </c>
      <c r="F119" s="29">
        <v>12514.2</v>
      </c>
      <c r="G119" s="29">
        <v>12514.2</v>
      </c>
      <c r="H119" s="29">
        <v>12514.2</v>
      </c>
      <c r="I119" s="29">
        <v>12514.2</v>
      </c>
      <c r="J119" s="29">
        <v>12514.2</v>
      </c>
      <c r="K119" s="29">
        <v>0</v>
      </c>
      <c r="L119" s="29">
        <v>0</v>
      </c>
      <c r="M119" s="29">
        <v>0</v>
      </c>
      <c r="N119" s="29">
        <v>0</v>
      </c>
      <c r="O119" s="29">
        <v>12514.2</v>
      </c>
      <c r="P119" s="29">
        <f>SUMIF($B$120:$B$120,"=01",P120:P120)</f>
        <v>0</v>
      </c>
      <c r="Q119" s="29">
        <f>SUMIF($B$120:$B$120,"=01",Q120:Q120)</f>
        <v>12514.2</v>
      </c>
      <c r="R119" s="29">
        <f>SUMIF($B$120:$B$120,"=01",R120:R120)</f>
        <v>12514.2</v>
      </c>
      <c r="S119" s="29">
        <f>SUMIF($B$120:$B$120,"=01",S120:S120)</f>
        <v>0</v>
      </c>
      <c r="T119" s="29">
        <f>SUMIF($B$120:$B$120,"=01",T120:T120)</f>
        <v>0</v>
      </c>
      <c r="U119" s="69"/>
      <c r="V119" s="4">
        <f t="shared" si="32"/>
        <v>0</v>
      </c>
    </row>
    <row r="120" spans="1:23" ht="31.5" x14ac:dyDescent="0.25">
      <c r="A120" s="72" t="s">
        <v>151</v>
      </c>
      <c r="B120" s="43" t="s">
        <v>20</v>
      </c>
      <c r="C120" s="71" t="s">
        <v>152</v>
      </c>
      <c r="D120" s="46">
        <v>12514.2</v>
      </c>
      <c r="E120" s="46">
        <v>12514.2</v>
      </c>
      <c r="F120" s="46">
        <v>12514.2</v>
      </c>
      <c r="G120" s="46">
        <v>12514.2</v>
      </c>
      <c r="H120" s="46">
        <v>12514.2</v>
      </c>
      <c r="I120" s="46">
        <v>12514.2</v>
      </c>
      <c r="J120" s="46">
        <v>12514.2</v>
      </c>
      <c r="K120" s="47">
        <v>0</v>
      </c>
      <c r="L120" s="47">
        <v>0</v>
      </c>
      <c r="M120" s="47"/>
      <c r="N120" s="47">
        <v>0</v>
      </c>
      <c r="O120" s="47">
        <v>12514.2</v>
      </c>
      <c r="P120" s="47"/>
      <c r="Q120" s="47">
        <f t="shared" si="17"/>
        <v>12514.2</v>
      </c>
      <c r="R120" s="48">
        <f t="shared" ref="R120" si="33">I120</f>
        <v>12514.2</v>
      </c>
      <c r="S120" s="49"/>
      <c r="T120" s="49" t="str">
        <f>IF(R120-J120&lt;0,R120-J120,"")</f>
        <v/>
      </c>
      <c r="U120" s="19"/>
      <c r="V120" s="4">
        <f t="shared" si="32"/>
        <v>0</v>
      </c>
    </row>
    <row r="121" spans="1:23" s="38" customFormat="1" ht="31.5" x14ac:dyDescent="0.25">
      <c r="A121" s="34" t="s">
        <v>205</v>
      </c>
      <c r="B121" s="39" t="s">
        <v>20</v>
      </c>
      <c r="C121" s="88"/>
      <c r="D121" s="36">
        <v>199823.1</v>
      </c>
      <c r="E121" s="36">
        <v>199823.1</v>
      </c>
      <c r="F121" s="36">
        <v>199823.1</v>
      </c>
      <c r="G121" s="36">
        <v>199823.1</v>
      </c>
      <c r="H121" s="36">
        <v>199823.1</v>
      </c>
      <c r="I121" s="36">
        <v>199823.1</v>
      </c>
      <c r="J121" s="36">
        <v>199823.1</v>
      </c>
      <c r="K121" s="36">
        <v>55762.363390000006</v>
      </c>
      <c r="L121" s="36">
        <v>27.905864432090187</v>
      </c>
      <c r="M121" s="36">
        <v>55762.363390000006</v>
      </c>
      <c r="N121" s="36">
        <v>0</v>
      </c>
      <c r="O121" s="36">
        <v>144060.73660999999</v>
      </c>
      <c r="P121" s="36">
        <f t="shared" ref="P121:T121" si="34">P122</f>
        <v>0</v>
      </c>
      <c r="Q121" s="36">
        <f t="shared" si="34"/>
        <v>144060.73661000002</v>
      </c>
      <c r="R121" s="36">
        <f t="shared" si="34"/>
        <v>199823.1</v>
      </c>
      <c r="S121" s="36">
        <f t="shared" si="34"/>
        <v>0</v>
      </c>
      <c r="T121" s="36">
        <f t="shared" si="34"/>
        <v>0</v>
      </c>
      <c r="U121" s="69"/>
      <c r="V121" s="111"/>
      <c r="W121" s="111"/>
    </row>
    <row r="122" spans="1:23" s="38" customFormat="1" x14ac:dyDescent="0.25">
      <c r="A122" s="33" t="s">
        <v>19</v>
      </c>
      <c r="B122" s="39" t="s">
        <v>20</v>
      </c>
      <c r="C122" s="70"/>
      <c r="D122" s="29">
        <v>199823.1</v>
      </c>
      <c r="E122" s="29">
        <v>199823.1</v>
      </c>
      <c r="F122" s="29">
        <v>199823.1</v>
      </c>
      <c r="G122" s="29">
        <v>199823.1</v>
      </c>
      <c r="H122" s="29">
        <v>199823.1</v>
      </c>
      <c r="I122" s="29">
        <v>199823.1</v>
      </c>
      <c r="J122" s="29">
        <v>199823.1</v>
      </c>
      <c r="K122" s="29">
        <v>55762.363390000006</v>
      </c>
      <c r="L122" s="29">
        <v>27.905864432090187</v>
      </c>
      <c r="M122" s="29">
        <v>55762.363390000006</v>
      </c>
      <c r="N122" s="29">
        <v>0</v>
      </c>
      <c r="O122" s="29">
        <v>144060.73660999999</v>
      </c>
      <c r="P122" s="29">
        <f>SUMIF($B$123:$B$130,"=01",P123:P130)</f>
        <v>0</v>
      </c>
      <c r="Q122" s="29">
        <f>SUMIF($B$123:$B$130,"=01",Q123:Q130)</f>
        <v>144060.73661000002</v>
      </c>
      <c r="R122" s="29">
        <f>SUMIF($B$123:$B$130,"=01",R123:R130)</f>
        <v>199823.1</v>
      </c>
      <c r="S122" s="29">
        <f>SUMIF($B$123:$B$130,"=01",S123:S130)</f>
        <v>0</v>
      </c>
      <c r="T122" s="29">
        <f>SUMIF($B$123:$B$130,"=01",T123:T130)</f>
        <v>0</v>
      </c>
      <c r="U122" s="69"/>
      <c r="V122" s="111"/>
      <c r="W122" s="111"/>
    </row>
    <row r="123" spans="1:23" ht="126" x14ac:dyDescent="0.25">
      <c r="A123" s="54" t="s">
        <v>153</v>
      </c>
      <c r="B123" s="43" t="s">
        <v>20</v>
      </c>
      <c r="C123" s="71" t="s">
        <v>154</v>
      </c>
      <c r="D123" s="46">
        <v>1295.5999999999999</v>
      </c>
      <c r="E123" s="46">
        <v>1295.5999999999999</v>
      </c>
      <c r="F123" s="46">
        <v>1295.5999999999999</v>
      </c>
      <c r="G123" s="46">
        <v>1295.5999999999999</v>
      </c>
      <c r="H123" s="46">
        <v>1295.5999999999999</v>
      </c>
      <c r="I123" s="46">
        <v>1295.5999999999999</v>
      </c>
      <c r="J123" s="46">
        <v>1295.5999999999999</v>
      </c>
      <c r="K123" s="47">
        <v>0</v>
      </c>
      <c r="L123" s="47">
        <v>0</v>
      </c>
      <c r="M123" s="47"/>
      <c r="N123" s="47">
        <v>0</v>
      </c>
      <c r="O123" s="47">
        <v>1295.5999999999999</v>
      </c>
      <c r="P123" s="47"/>
      <c r="Q123" s="47">
        <f t="shared" si="17"/>
        <v>1295.5999999999999</v>
      </c>
      <c r="R123" s="48">
        <f t="shared" ref="R123:R130" si="35">I123</f>
        <v>1295.5999999999999</v>
      </c>
      <c r="S123" s="49" t="str">
        <f>IF(R123-J123&gt;0,R123-J123,"")</f>
        <v/>
      </c>
      <c r="T123" s="49" t="str">
        <f t="shared" ref="T123:T130" si="36">IF(R123-J123&lt;0,R123-J123,"")</f>
        <v/>
      </c>
      <c r="U123" s="19"/>
      <c r="V123" s="4">
        <f>D123-O123</f>
        <v>0</v>
      </c>
    </row>
    <row r="124" spans="1:23" ht="31.5" x14ac:dyDescent="0.25">
      <c r="A124" s="54" t="s">
        <v>155</v>
      </c>
      <c r="B124" s="43" t="s">
        <v>20</v>
      </c>
      <c r="C124" s="71" t="s">
        <v>156</v>
      </c>
      <c r="D124" s="46">
        <v>127500</v>
      </c>
      <c r="E124" s="46">
        <v>127500</v>
      </c>
      <c r="F124" s="46">
        <v>127500</v>
      </c>
      <c r="G124" s="46">
        <v>127500</v>
      </c>
      <c r="H124" s="46">
        <v>127500</v>
      </c>
      <c r="I124" s="46">
        <v>127500</v>
      </c>
      <c r="J124" s="46">
        <v>127500</v>
      </c>
      <c r="K124" s="47">
        <v>44500</v>
      </c>
      <c r="L124" s="47">
        <v>34.901960784313722</v>
      </c>
      <c r="M124" s="47">
        <v>44500</v>
      </c>
      <c r="N124" s="47">
        <v>0</v>
      </c>
      <c r="O124" s="47">
        <v>83000</v>
      </c>
      <c r="P124" s="47"/>
      <c r="Q124" s="47">
        <f t="shared" si="17"/>
        <v>83000</v>
      </c>
      <c r="R124" s="48">
        <f t="shared" si="35"/>
        <v>127500</v>
      </c>
      <c r="S124" s="49" t="str">
        <f>IF(R124-J124&gt;0,R124-J124,"")</f>
        <v/>
      </c>
      <c r="T124" s="49" t="str">
        <f t="shared" si="36"/>
        <v/>
      </c>
      <c r="U124" s="19"/>
      <c r="V124" s="111"/>
      <c r="W124" s="111"/>
    </row>
    <row r="125" spans="1:23" ht="63" x14ac:dyDescent="0.25">
      <c r="A125" s="50" t="s">
        <v>157</v>
      </c>
      <c r="B125" s="43" t="s">
        <v>20</v>
      </c>
      <c r="C125" s="71" t="s">
        <v>158</v>
      </c>
      <c r="D125" s="46">
        <v>55007.9</v>
      </c>
      <c r="E125" s="46">
        <v>55007.9</v>
      </c>
      <c r="F125" s="46">
        <v>55007.9</v>
      </c>
      <c r="G125" s="46">
        <v>55007.9</v>
      </c>
      <c r="H125" s="46">
        <v>55007.9</v>
      </c>
      <c r="I125" s="46">
        <v>55007.9</v>
      </c>
      <c r="J125" s="46">
        <v>55007.9</v>
      </c>
      <c r="K125" s="47">
        <v>8649.5993900000012</v>
      </c>
      <c r="L125" s="47">
        <v>15.724285766226306</v>
      </c>
      <c r="M125" s="47">
        <v>8649.5993899999994</v>
      </c>
      <c r="N125" s="47">
        <v>0</v>
      </c>
      <c r="O125" s="47">
        <v>46358.300609999998</v>
      </c>
      <c r="P125" s="61"/>
      <c r="Q125" s="47">
        <f t="shared" si="17"/>
        <v>46358.300609999998</v>
      </c>
      <c r="R125" s="48">
        <f t="shared" si="35"/>
        <v>55007.9</v>
      </c>
      <c r="S125" s="49" t="str">
        <f>IF(R125-J125&gt;0,R125-J125,"")</f>
        <v/>
      </c>
      <c r="T125" s="49" t="str">
        <f t="shared" si="36"/>
        <v/>
      </c>
      <c r="U125" s="50"/>
      <c r="V125" s="111"/>
      <c r="W125" s="111"/>
    </row>
    <row r="126" spans="1:23" ht="126" x14ac:dyDescent="0.25">
      <c r="A126" s="42" t="s">
        <v>159</v>
      </c>
      <c r="B126" s="43" t="s">
        <v>20</v>
      </c>
      <c r="C126" s="71" t="s">
        <v>160</v>
      </c>
      <c r="D126" s="46">
        <v>780</v>
      </c>
      <c r="E126" s="46">
        <v>780</v>
      </c>
      <c r="F126" s="46">
        <v>780</v>
      </c>
      <c r="G126" s="46">
        <v>780</v>
      </c>
      <c r="H126" s="46">
        <v>780</v>
      </c>
      <c r="I126" s="46">
        <v>780</v>
      </c>
      <c r="J126" s="46">
        <v>780</v>
      </c>
      <c r="K126" s="47">
        <v>0</v>
      </c>
      <c r="L126" s="47">
        <v>0</v>
      </c>
      <c r="M126" s="47"/>
      <c r="N126" s="47">
        <v>0</v>
      </c>
      <c r="O126" s="47">
        <v>780</v>
      </c>
      <c r="P126" s="89"/>
      <c r="Q126" s="47">
        <f t="shared" si="17"/>
        <v>780</v>
      </c>
      <c r="R126" s="48">
        <f t="shared" si="35"/>
        <v>780</v>
      </c>
      <c r="S126" s="49"/>
      <c r="T126" s="49" t="str">
        <f t="shared" si="36"/>
        <v/>
      </c>
      <c r="U126" s="19"/>
      <c r="V126" s="4">
        <f t="shared" ref="V126:V128" si="37">D126-O126</f>
        <v>0</v>
      </c>
    </row>
    <row r="127" spans="1:23" ht="52.5" customHeight="1" x14ac:dyDescent="0.25">
      <c r="A127" s="54" t="s">
        <v>161</v>
      </c>
      <c r="B127" s="43" t="s">
        <v>20</v>
      </c>
      <c r="C127" s="71" t="s">
        <v>162</v>
      </c>
      <c r="D127" s="46">
        <v>421.5</v>
      </c>
      <c r="E127" s="46">
        <v>421.5</v>
      </c>
      <c r="F127" s="46">
        <v>421.5</v>
      </c>
      <c r="G127" s="46">
        <v>421.5</v>
      </c>
      <c r="H127" s="46">
        <v>421.5</v>
      </c>
      <c r="I127" s="46">
        <v>421.5</v>
      </c>
      <c r="J127" s="46">
        <v>421.5</v>
      </c>
      <c r="K127" s="47"/>
      <c r="L127" s="47">
        <v>0</v>
      </c>
      <c r="M127" s="47"/>
      <c r="N127" s="47">
        <v>0</v>
      </c>
      <c r="O127" s="47">
        <v>421.5</v>
      </c>
      <c r="P127" s="47"/>
      <c r="Q127" s="47">
        <f t="shared" si="17"/>
        <v>421.5</v>
      </c>
      <c r="R127" s="48">
        <f t="shared" si="35"/>
        <v>421.5</v>
      </c>
      <c r="S127" s="49" t="str">
        <f t="shared" ref="S127:S130" si="38">IF(R127-J127&gt;0,R127-J127,"")</f>
        <v/>
      </c>
      <c r="T127" s="49" t="str">
        <f t="shared" si="36"/>
        <v/>
      </c>
      <c r="U127" s="19"/>
      <c r="V127" s="4">
        <f t="shared" si="37"/>
        <v>0</v>
      </c>
    </row>
    <row r="128" spans="1:23" ht="78.75" x14ac:dyDescent="0.25">
      <c r="A128" s="54" t="s">
        <v>163</v>
      </c>
      <c r="B128" s="43" t="s">
        <v>20</v>
      </c>
      <c r="C128" s="71" t="s">
        <v>164</v>
      </c>
      <c r="D128" s="46">
        <v>1083</v>
      </c>
      <c r="E128" s="46">
        <v>1083</v>
      </c>
      <c r="F128" s="46">
        <v>1083</v>
      </c>
      <c r="G128" s="46">
        <v>1083</v>
      </c>
      <c r="H128" s="46">
        <v>1083</v>
      </c>
      <c r="I128" s="46">
        <v>1083</v>
      </c>
      <c r="J128" s="46">
        <v>1083</v>
      </c>
      <c r="K128" s="47">
        <v>0</v>
      </c>
      <c r="L128" s="47">
        <v>0</v>
      </c>
      <c r="M128" s="47"/>
      <c r="N128" s="47">
        <v>0</v>
      </c>
      <c r="O128" s="47">
        <v>1083</v>
      </c>
      <c r="P128" s="47"/>
      <c r="Q128" s="47">
        <f t="shared" si="17"/>
        <v>1083</v>
      </c>
      <c r="R128" s="48">
        <f t="shared" si="35"/>
        <v>1083</v>
      </c>
      <c r="S128" s="49" t="str">
        <f t="shared" si="38"/>
        <v/>
      </c>
      <c r="T128" s="49" t="str">
        <f t="shared" si="36"/>
        <v/>
      </c>
      <c r="U128" s="19"/>
      <c r="V128" s="4">
        <f t="shared" si="37"/>
        <v>0</v>
      </c>
    </row>
    <row r="129" spans="1:23" ht="47.25" x14ac:dyDescent="0.25">
      <c r="A129" s="54" t="s">
        <v>165</v>
      </c>
      <c r="B129" s="43" t="s">
        <v>20</v>
      </c>
      <c r="C129" s="71" t="s">
        <v>166</v>
      </c>
      <c r="D129" s="46">
        <v>12500</v>
      </c>
      <c r="E129" s="46">
        <v>12500</v>
      </c>
      <c r="F129" s="46">
        <v>12500</v>
      </c>
      <c r="G129" s="46">
        <v>12500</v>
      </c>
      <c r="H129" s="46">
        <v>12500</v>
      </c>
      <c r="I129" s="46">
        <v>12500</v>
      </c>
      <c r="J129" s="46">
        <v>12500</v>
      </c>
      <c r="K129" s="47">
        <v>2500</v>
      </c>
      <c r="L129" s="47">
        <v>20</v>
      </c>
      <c r="M129" s="47">
        <v>2500</v>
      </c>
      <c r="N129" s="47">
        <v>0</v>
      </c>
      <c r="O129" s="47">
        <v>10000</v>
      </c>
      <c r="P129" s="47"/>
      <c r="Q129" s="47">
        <f t="shared" si="17"/>
        <v>10000</v>
      </c>
      <c r="R129" s="48">
        <f t="shared" si="35"/>
        <v>12500</v>
      </c>
      <c r="S129" s="49" t="str">
        <f t="shared" si="38"/>
        <v/>
      </c>
      <c r="T129" s="49" t="str">
        <f t="shared" si="36"/>
        <v/>
      </c>
      <c r="U129" s="19"/>
      <c r="V129" s="111"/>
      <c r="W129" s="111"/>
    </row>
    <row r="130" spans="1:23" ht="47.25" x14ac:dyDescent="0.25">
      <c r="A130" s="54" t="s">
        <v>167</v>
      </c>
      <c r="B130" s="43" t="s">
        <v>20</v>
      </c>
      <c r="C130" s="71" t="s">
        <v>168</v>
      </c>
      <c r="D130" s="46">
        <v>1235.0999999999999</v>
      </c>
      <c r="E130" s="46">
        <v>1235.0999999999999</v>
      </c>
      <c r="F130" s="46">
        <v>1235.0999999999999</v>
      </c>
      <c r="G130" s="46">
        <v>1235.0999999999999</v>
      </c>
      <c r="H130" s="46">
        <v>1235.0999999999999</v>
      </c>
      <c r="I130" s="46">
        <v>1235.0999999999999</v>
      </c>
      <c r="J130" s="46">
        <v>1235.0999999999999</v>
      </c>
      <c r="K130" s="47">
        <v>112.764</v>
      </c>
      <c r="L130" s="47">
        <v>9.1299489919844543</v>
      </c>
      <c r="M130" s="47">
        <v>112.764</v>
      </c>
      <c r="N130" s="47">
        <v>0</v>
      </c>
      <c r="O130" s="47">
        <v>1122.336</v>
      </c>
      <c r="P130" s="47"/>
      <c r="Q130" s="47">
        <f t="shared" si="17"/>
        <v>1122.336</v>
      </c>
      <c r="R130" s="48">
        <f t="shared" si="35"/>
        <v>1235.0999999999999</v>
      </c>
      <c r="S130" s="49" t="str">
        <f t="shared" si="38"/>
        <v/>
      </c>
      <c r="T130" s="49" t="str">
        <f t="shared" si="36"/>
        <v/>
      </c>
      <c r="U130" s="19"/>
      <c r="V130" s="111"/>
      <c r="W130" s="111"/>
    </row>
    <row r="131" spans="1:23" s="38" customFormat="1" ht="31.5" x14ac:dyDescent="0.25">
      <c r="A131" s="34" t="s">
        <v>214</v>
      </c>
      <c r="B131" s="43" t="s">
        <v>24</v>
      </c>
      <c r="C131" s="68">
        <v>0</v>
      </c>
      <c r="D131" s="36">
        <v>348259.69999999995</v>
      </c>
      <c r="E131" s="36">
        <v>348259.69999999995</v>
      </c>
      <c r="F131" s="36">
        <v>348259.69999999995</v>
      </c>
      <c r="G131" s="36">
        <v>348259.69999999995</v>
      </c>
      <c r="H131" s="36">
        <v>348259.69999999995</v>
      </c>
      <c r="I131" s="36">
        <v>348259.69999999995</v>
      </c>
      <c r="J131" s="36">
        <v>348259.69999999995</v>
      </c>
      <c r="K131" s="36">
        <v>268477.25399999996</v>
      </c>
      <c r="L131" s="36">
        <v>77.091105861516567</v>
      </c>
      <c r="M131" s="36">
        <v>143341.89887</v>
      </c>
      <c r="N131" s="36">
        <v>111832.42813</v>
      </c>
      <c r="O131" s="36">
        <v>79782.445999999996</v>
      </c>
      <c r="P131" s="36">
        <f t="shared" ref="P131:T131" si="39">P132+P133</f>
        <v>0</v>
      </c>
      <c r="Q131" s="36">
        <f t="shared" si="39"/>
        <v>79782.446000000011</v>
      </c>
      <c r="R131" s="36">
        <f t="shared" si="39"/>
        <v>348259.69999999995</v>
      </c>
      <c r="S131" s="36">
        <f t="shared" si="39"/>
        <v>0</v>
      </c>
      <c r="T131" s="36">
        <f t="shared" si="39"/>
        <v>0</v>
      </c>
      <c r="U131" s="69"/>
      <c r="V131" s="111"/>
      <c r="W131" s="111"/>
    </row>
    <row r="132" spans="1:23" s="38" customFormat="1" x14ac:dyDescent="0.25">
      <c r="A132" s="33" t="s">
        <v>19</v>
      </c>
      <c r="B132" s="39" t="s">
        <v>20</v>
      </c>
      <c r="C132" s="70"/>
      <c r="D132" s="29">
        <v>328206.59999999998</v>
      </c>
      <c r="E132" s="29">
        <v>328206.59999999998</v>
      </c>
      <c r="F132" s="29">
        <v>328206.59999999998</v>
      </c>
      <c r="G132" s="29">
        <v>328206.59999999998</v>
      </c>
      <c r="H132" s="29">
        <v>328206.59999999998</v>
      </c>
      <c r="I132" s="29">
        <v>328206.59999999998</v>
      </c>
      <c r="J132" s="29">
        <v>328206.59999999998</v>
      </c>
      <c r="K132" s="29">
        <v>249429.88124999998</v>
      </c>
      <c r="L132" s="29">
        <v>75.997826140607771</v>
      </c>
      <c r="M132" s="29">
        <v>124294.52611999999</v>
      </c>
      <c r="N132" s="29">
        <v>111832.42813</v>
      </c>
      <c r="O132" s="29">
        <v>78776.71875</v>
      </c>
      <c r="P132" s="29">
        <f>SUMIF($B$134:$B$140,"=01",P134:P140)</f>
        <v>0</v>
      </c>
      <c r="Q132" s="29">
        <f>SUMIF($B$134:$B$140,"=01",Q134:Q140)</f>
        <v>78776.718750000015</v>
      </c>
      <c r="R132" s="29">
        <f>SUMIF($B$134:$B$140,"=01",R134:R140)</f>
        <v>328206.59999999998</v>
      </c>
      <c r="S132" s="29">
        <f>SUMIF($B$134:$B$140,"=01",S134:S140)</f>
        <v>0</v>
      </c>
      <c r="T132" s="29">
        <f>SUMIF($B$134:$B$140,"=01",T134:T140)</f>
        <v>0</v>
      </c>
      <c r="U132" s="69"/>
      <c r="V132" s="111"/>
      <c r="W132" s="111"/>
    </row>
    <row r="133" spans="1:23" s="38" customFormat="1" x14ac:dyDescent="0.25">
      <c r="A133" s="33" t="s">
        <v>21</v>
      </c>
      <c r="B133" s="39" t="s">
        <v>22</v>
      </c>
      <c r="C133" s="70"/>
      <c r="D133" s="29">
        <v>20053.099999999999</v>
      </c>
      <c r="E133" s="29">
        <v>20053.099999999999</v>
      </c>
      <c r="F133" s="29">
        <v>20053.099999999999</v>
      </c>
      <c r="G133" s="29">
        <v>20053.099999999999</v>
      </c>
      <c r="H133" s="29">
        <v>20053.099999999999</v>
      </c>
      <c r="I133" s="29">
        <v>20053.099999999999</v>
      </c>
      <c r="J133" s="29">
        <v>20053.099999999999</v>
      </c>
      <c r="K133" s="29">
        <v>19047.372749999999</v>
      </c>
      <c r="L133" s="29">
        <v>94.984679426123648</v>
      </c>
      <c r="M133" s="29">
        <v>19047.372749999999</v>
      </c>
      <c r="N133" s="29">
        <v>0</v>
      </c>
      <c r="O133" s="29">
        <v>1005.7272499999999</v>
      </c>
      <c r="P133" s="29">
        <f>SUMIF($B$134:$B$140,"=02",P134:P140)</f>
        <v>0</v>
      </c>
      <c r="Q133" s="29">
        <f>SUMIF($B$134:$B$140,"=02",Q134:Q140)</f>
        <v>1005.7272499999999</v>
      </c>
      <c r="R133" s="29">
        <f>SUMIF($B$134:$B$140,"=02",R134:R140)</f>
        <v>20053.099999999999</v>
      </c>
      <c r="S133" s="29">
        <f>SUMIF($B$134:$B$140,"=02",S134:S140)</f>
        <v>0</v>
      </c>
      <c r="T133" s="29">
        <f>SUMIF($B$134:$B$140,"=02",T134:T140)</f>
        <v>0</v>
      </c>
      <c r="U133" s="69"/>
      <c r="V133" s="111"/>
      <c r="W133" s="111"/>
    </row>
    <row r="134" spans="1:23" ht="78.75" x14ac:dyDescent="0.25">
      <c r="A134" s="54" t="s">
        <v>169</v>
      </c>
      <c r="B134" s="43" t="s">
        <v>20</v>
      </c>
      <c r="C134" s="71" t="s">
        <v>170</v>
      </c>
      <c r="D134" s="46">
        <v>233642.6</v>
      </c>
      <c r="E134" s="46">
        <v>233642.6</v>
      </c>
      <c r="F134" s="46">
        <v>233642.6</v>
      </c>
      <c r="G134" s="46">
        <v>233642.6</v>
      </c>
      <c r="H134" s="46">
        <v>233642.6</v>
      </c>
      <c r="I134" s="46">
        <v>233642.6</v>
      </c>
      <c r="J134" s="46">
        <v>233642.6</v>
      </c>
      <c r="K134" s="47">
        <v>222521.68799999999</v>
      </c>
      <c r="L134" s="47">
        <v>95.240203627249471</v>
      </c>
      <c r="M134" s="47">
        <v>110689.25986999999</v>
      </c>
      <c r="N134" s="47">
        <v>111832.42813</v>
      </c>
      <c r="O134" s="47">
        <v>11120.912000000011</v>
      </c>
      <c r="P134" s="47"/>
      <c r="Q134" s="47">
        <f t="shared" si="17"/>
        <v>11120.912000000011</v>
      </c>
      <c r="R134" s="48">
        <f>I134</f>
        <v>233642.6</v>
      </c>
      <c r="S134" s="49" t="str">
        <f>IF(R134-I134&gt;0,R134-I134,"")</f>
        <v/>
      </c>
      <c r="T134" s="49" t="str">
        <f t="shared" ref="T134:T140" si="40">IF(R134-I134&lt;0,R134-I134,"")</f>
        <v/>
      </c>
      <c r="U134" s="19"/>
      <c r="V134" s="111"/>
      <c r="W134" s="111"/>
    </row>
    <row r="135" spans="1:23" ht="110.25" x14ac:dyDescent="0.25">
      <c r="A135" s="54" t="s">
        <v>171</v>
      </c>
      <c r="B135" s="43" t="s">
        <v>20</v>
      </c>
      <c r="C135" s="71" t="s">
        <v>172</v>
      </c>
      <c r="D135" s="46">
        <v>36910.6</v>
      </c>
      <c r="E135" s="46">
        <v>36910.6</v>
      </c>
      <c r="F135" s="46">
        <v>36910.6</v>
      </c>
      <c r="G135" s="46">
        <v>36910.6</v>
      </c>
      <c r="H135" s="46">
        <v>36910.6</v>
      </c>
      <c r="I135" s="46">
        <v>36910.6</v>
      </c>
      <c r="J135" s="46">
        <v>36910.6</v>
      </c>
      <c r="K135" s="47"/>
      <c r="L135" s="47">
        <v>0</v>
      </c>
      <c r="M135" s="47"/>
      <c r="N135" s="47">
        <v>0</v>
      </c>
      <c r="O135" s="47">
        <v>36910.6</v>
      </c>
      <c r="P135" s="47"/>
      <c r="Q135" s="47">
        <f t="shared" si="17"/>
        <v>36910.6</v>
      </c>
      <c r="R135" s="48">
        <f>I135</f>
        <v>36910.6</v>
      </c>
      <c r="S135" s="49"/>
      <c r="T135" s="49" t="str">
        <f t="shared" si="40"/>
        <v/>
      </c>
      <c r="U135" s="19"/>
      <c r="V135" s="4">
        <f>D135-O135</f>
        <v>0</v>
      </c>
    </row>
    <row r="136" spans="1:23" ht="78.75" x14ac:dyDescent="0.25">
      <c r="A136" s="54" t="s">
        <v>173</v>
      </c>
      <c r="B136" s="43" t="s">
        <v>20</v>
      </c>
      <c r="C136" s="71" t="s">
        <v>174</v>
      </c>
      <c r="D136" s="46">
        <v>14443.3</v>
      </c>
      <c r="E136" s="46">
        <v>14443.3</v>
      </c>
      <c r="F136" s="46">
        <v>14443.3</v>
      </c>
      <c r="G136" s="46">
        <v>14443.3</v>
      </c>
      <c r="H136" s="46">
        <v>14443.3</v>
      </c>
      <c r="I136" s="46">
        <v>14443.3</v>
      </c>
      <c r="J136" s="46">
        <v>14443.3</v>
      </c>
      <c r="K136" s="47">
        <v>13302.927</v>
      </c>
      <c r="L136" s="47">
        <v>92.104484432228091</v>
      </c>
      <c r="M136" s="47"/>
      <c r="N136" s="47"/>
      <c r="O136" s="47">
        <v>1140.3729999999996</v>
      </c>
      <c r="P136" s="47"/>
      <c r="Q136" s="47">
        <f t="shared" si="17"/>
        <v>1140.3729999999996</v>
      </c>
      <c r="R136" s="48">
        <f>I136</f>
        <v>14443.3</v>
      </c>
      <c r="S136" s="49" t="str">
        <f>IF(R136-I136&gt;0,R136-I136,"")</f>
        <v/>
      </c>
      <c r="T136" s="49" t="str">
        <f t="shared" si="40"/>
        <v/>
      </c>
      <c r="U136" s="19"/>
      <c r="V136" s="111"/>
      <c r="W136" s="111"/>
    </row>
    <row r="137" spans="1:23" ht="173.25" x14ac:dyDescent="0.25">
      <c r="A137" s="42" t="s">
        <v>175</v>
      </c>
      <c r="B137" s="43" t="s">
        <v>20</v>
      </c>
      <c r="C137" s="71" t="s">
        <v>176</v>
      </c>
      <c r="D137" s="46">
        <v>28886.5</v>
      </c>
      <c r="E137" s="46">
        <v>28886.5</v>
      </c>
      <c r="F137" s="46">
        <v>28886.5</v>
      </c>
      <c r="G137" s="46">
        <v>28886.5</v>
      </c>
      <c r="H137" s="46">
        <v>28886.5</v>
      </c>
      <c r="I137" s="46">
        <v>28886.5</v>
      </c>
      <c r="J137" s="46">
        <v>28886.5</v>
      </c>
      <c r="K137" s="47">
        <v>0</v>
      </c>
      <c r="L137" s="47">
        <v>0</v>
      </c>
      <c r="M137" s="47"/>
      <c r="N137" s="47">
        <v>0</v>
      </c>
      <c r="O137" s="47">
        <v>28886.5</v>
      </c>
      <c r="P137" s="47"/>
      <c r="Q137" s="47">
        <f t="shared" si="17"/>
        <v>28886.5</v>
      </c>
      <c r="R137" s="48">
        <f t="shared" ref="R137:R140" si="41">I137</f>
        <v>28886.5</v>
      </c>
      <c r="S137" s="49" t="str">
        <f>IF(R137-I137&gt;0,R137-I137,"")</f>
        <v/>
      </c>
      <c r="T137" s="49" t="str">
        <f t="shared" si="40"/>
        <v/>
      </c>
      <c r="U137" s="19"/>
      <c r="V137" s="4">
        <f t="shared" ref="V137:V138" si="42">D137-O137</f>
        <v>0</v>
      </c>
    </row>
    <row r="138" spans="1:23" ht="31.5" x14ac:dyDescent="0.25">
      <c r="A138" s="54" t="s">
        <v>177</v>
      </c>
      <c r="B138" s="43" t="s">
        <v>24</v>
      </c>
      <c r="C138" s="71"/>
      <c r="D138" s="46">
        <v>0</v>
      </c>
      <c r="E138" s="46">
        <v>0</v>
      </c>
      <c r="F138" s="46">
        <v>0</v>
      </c>
      <c r="G138" s="46">
        <v>0</v>
      </c>
      <c r="H138" s="46">
        <v>0</v>
      </c>
      <c r="I138" s="46">
        <v>0</v>
      </c>
      <c r="J138" s="46">
        <v>0</v>
      </c>
      <c r="K138" s="47">
        <v>0</v>
      </c>
      <c r="L138" s="47"/>
      <c r="M138" s="47"/>
      <c r="N138" s="62">
        <v>0</v>
      </c>
      <c r="O138" s="47">
        <v>0</v>
      </c>
      <c r="P138" s="47"/>
      <c r="Q138" s="47">
        <f t="shared" si="17"/>
        <v>0</v>
      </c>
      <c r="R138" s="48">
        <f t="shared" si="41"/>
        <v>0</v>
      </c>
      <c r="S138" s="49" t="str">
        <f>IF(R138-I138&gt;0,R138-I138,"")</f>
        <v/>
      </c>
      <c r="T138" s="49" t="str">
        <f t="shared" si="40"/>
        <v/>
      </c>
      <c r="U138" s="19"/>
      <c r="V138" s="4">
        <f t="shared" si="42"/>
        <v>0</v>
      </c>
    </row>
    <row r="139" spans="1:23" x14ac:dyDescent="0.25">
      <c r="A139" s="33" t="s">
        <v>19</v>
      </c>
      <c r="B139" s="43" t="s">
        <v>20</v>
      </c>
      <c r="C139" s="71" t="s">
        <v>178</v>
      </c>
      <c r="D139" s="46">
        <v>14323.6</v>
      </c>
      <c r="E139" s="46">
        <v>14323.6</v>
      </c>
      <c r="F139" s="46">
        <v>14323.6</v>
      </c>
      <c r="G139" s="46">
        <v>14323.6</v>
      </c>
      <c r="H139" s="46">
        <v>14323.6</v>
      </c>
      <c r="I139" s="46">
        <v>14323.6</v>
      </c>
      <c r="J139" s="46">
        <v>14323.6</v>
      </c>
      <c r="K139" s="47">
        <v>13605.266250000001</v>
      </c>
      <c r="L139" s="47">
        <v>94.98496362646263</v>
      </c>
      <c r="M139" s="47">
        <v>13605.266250000001</v>
      </c>
      <c r="N139" s="47">
        <v>0</v>
      </c>
      <c r="O139" s="47">
        <v>718.33374999999978</v>
      </c>
      <c r="P139" s="47"/>
      <c r="Q139" s="47">
        <f t="shared" si="17"/>
        <v>718.33374999999978</v>
      </c>
      <c r="R139" s="48">
        <f t="shared" si="41"/>
        <v>14323.6</v>
      </c>
      <c r="S139" s="49" t="str">
        <f>IF(R139-I139&gt;0,R139-I139,"")</f>
        <v/>
      </c>
      <c r="T139" s="49" t="str">
        <f t="shared" si="40"/>
        <v/>
      </c>
      <c r="U139" s="19"/>
      <c r="V139" s="111"/>
      <c r="W139" s="111"/>
    </row>
    <row r="140" spans="1:23" x14ac:dyDescent="0.25">
      <c r="A140" s="33" t="s">
        <v>21</v>
      </c>
      <c r="B140" s="43" t="s">
        <v>22</v>
      </c>
      <c r="C140" s="71" t="s">
        <v>178</v>
      </c>
      <c r="D140" s="46">
        <v>20053.099999999999</v>
      </c>
      <c r="E140" s="46">
        <v>20053.099999999999</v>
      </c>
      <c r="F140" s="46">
        <v>20053.099999999999</v>
      </c>
      <c r="G140" s="46">
        <v>20053.099999999999</v>
      </c>
      <c r="H140" s="46">
        <v>20053.099999999999</v>
      </c>
      <c r="I140" s="46">
        <v>20053.099999999999</v>
      </c>
      <c r="J140" s="46">
        <v>20053.099999999999</v>
      </c>
      <c r="K140" s="47">
        <v>19047.372749999999</v>
      </c>
      <c r="L140" s="47">
        <v>94.984679426123648</v>
      </c>
      <c r="M140" s="47">
        <v>19047.372749999999</v>
      </c>
      <c r="N140" s="47">
        <v>0</v>
      </c>
      <c r="O140" s="47">
        <v>1005.7272499999999</v>
      </c>
      <c r="P140" s="47"/>
      <c r="Q140" s="47">
        <f t="shared" ref="Q140:Q156" si="43">O140+P140</f>
        <v>1005.7272499999999</v>
      </c>
      <c r="R140" s="48">
        <f t="shared" si="41"/>
        <v>20053.099999999999</v>
      </c>
      <c r="S140" s="49" t="str">
        <f>IF(R140-I140&gt;0,R140-I140,"")</f>
        <v/>
      </c>
      <c r="T140" s="49" t="str">
        <f t="shared" si="40"/>
        <v/>
      </c>
      <c r="U140" s="19"/>
      <c r="V140" s="111"/>
      <c r="W140" s="111"/>
    </row>
    <row r="141" spans="1:23" s="38" customFormat="1" x14ac:dyDescent="0.25">
      <c r="A141" s="34" t="s">
        <v>204</v>
      </c>
      <c r="B141" s="39" t="s">
        <v>20</v>
      </c>
      <c r="C141" s="68">
        <v>0</v>
      </c>
      <c r="D141" s="36">
        <v>30000</v>
      </c>
      <c r="E141" s="36">
        <v>42834.3</v>
      </c>
      <c r="F141" s="36">
        <v>42834.3</v>
      </c>
      <c r="G141" s="36">
        <v>42834.3</v>
      </c>
      <c r="H141" s="36">
        <v>42834.3</v>
      </c>
      <c r="I141" s="36">
        <v>42834.3</v>
      </c>
      <c r="J141" s="36">
        <v>42834.3</v>
      </c>
      <c r="K141" s="36">
        <v>0</v>
      </c>
      <c r="L141" s="36">
        <v>0</v>
      </c>
      <c r="M141" s="36">
        <v>0</v>
      </c>
      <c r="N141" s="36">
        <v>0</v>
      </c>
      <c r="O141" s="36">
        <v>30000</v>
      </c>
      <c r="P141" s="36">
        <f t="shared" ref="P141:T141" si="44">P142</f>
        <v>0</v>
      </c>
      <c r="Q141" s="36">
        <f t="shared" si="44"/>
        <v>30000</v>
      </c>
      <c r="R141" s="36">
        <f t="shared" si="44"/>
        <v>42834.3</v>
      </c>
      <c r="S141" s="36">
        <f t="shared" si="44"/>
        <v>0</v>
      </c>
      <c r="T141" s="36">
        <f t="shared" si="44"/>
        <v>0</v>
      </c>
      <c r="U141" s="69"/>
      <c r="V141" s="4">
        <f t="shared" ref="V141:V145" si="45">D141-O141</f>
        <v>0</v>
      </c>
    </row>
    <row r="142" spans="1:23" s="38" customFormat="1" x14ac:dyDescent="0.25">
      <c r="A142" s="33" t="s">
        <v>19</v>
      </c>
      <c r="B142" s="39" t="s">
        <v>20</v>
      </c>
      <c r="C142" s="70"/>
      <c r="D142" s="29">
        <v>30000</v>
      </c>
      <c r="E142" s="29">
        <v>42834.3</v>
      </c>
      <c r="F142" s="29">
        <v>42834.3</v>
      </c>
      <c r="G142" s="29">
        <v>42834.3</v>
      </c>
      <c r="H142" s="29">
        <v>42834.3</v>
      </c>
      <c r="I142" s="29">
        <v>42834.3</v>
      </c>
      <c r="J142" s="29">
        <v>42834.3</v>
      </c>
      <c r="K142" s="29">
        <v>0</v>
      </c>
      <c r="L142" s="29">
        <v>0</v>
      </c>
      <c r="M142" s="29">
        <v>0</v>
      </c>
      <c r="N142" s="29">
        <v>0</v>
      </c>
      <c r="O142" s="29">
        <v>30000</v>
      </c>
      <c r="P142" s="29">
        <f t="shared" ref="P142:T142" si="46">SUMIF($B$143:$B$145,"=01",P143:P145)</f>
        <v>0</v>
      </c>
      <c r="Q142" s="29">
        <f t="shared" si="46"/>
        <v>30000</v>
      </c>
      <c r="R142" s="29">
        <f t="shared" si="46"/>
        <v>42834.3</v>
      </c>
      <c r="S142" s="29">
        <f t="shared" si="46"/>
        <v>0</v>
      </c>
      <c r="T142" s="29">
        <f t="shared" si="46"/>
        <v>0</v>
      </c>
      <c r="U142" s="69"/>
      <c r="V142" s="4">
        <f t="shared" si="45"/>
        <v>0</v>
      </c>
    </row>
    <row r="143" spans="1:23" ht="63" x14ac:dyDescent="0.25">
      <c r="A143" s="90" t="s">
        <v>179</v>
      </c>
      <c r="B143" s="43" t="s">
        <v>20</v>
      </c>
      <c r="C143" s="71" t="s">
        <v>180</v>
      </c>
      <c r="D143" s="46">
        <v>16000</v>
      </c>
      <c r="E143" s="51">
        <v>26000</v>
      </c>
      <c r="F143" s="46">
        <v>26000</v>
      </c>
      <c r="G143" s="46">
        <v>26000</v>
      </c>
      <c r="H143" s="46">
        <v>26000</v>
      </c>
      <c r="I143" s="46">
        <v>26000</v>
      </c>
      <c r="J143" s="46">
        <v>26000</v>
      </c>
      <c r="K143" s="47"/>
      <c r="L143" s="47">
        <v>0</v>
      </c>
      <c r="M143" s="67"/>
      <c r="N143" s="47">
        <v>0</v>
      </c>
      <c r="O143" s="47">
        <v>16000</v>
      </c>
      <c r="P143" s="47"/>
      <c r="Q143" s="47">
        <f t="shared" si="43"/>
        <v>16000</v>
      </c>
      <c r="R143" s="48">
        <f t="shared" ref="R143:R145" si="47">I143</f>
        <v>26000</v>
      </c>
      <c r="S143" s="49" t="str">
        <f>IF(R143-I143&gt;0,R143-I143,"")</f>
        <v/>
      </c>
      <c r="T143" s="49" t="str">
        <f>IF(R143-I143&lt;0,R143-I143,"")</f>
        <v/>
      </c>
      <c r="U143" s="19"/>
      <c r="V143" s="4">
        <f t="shared" si="45"/>
        <v>0</v>
      </c>
    </row>
    <row r="144" spans="1:23" ht="110.25" x14ac:dyDescent="0.25">
      <c r="A144" s="72" t="s">
        <v>181</v>
      </c>
      <c r="B144" s="43" t="s">
        <v>20</v>
      </c>
      <c r="C144" s="71" t="s">
        <v>182</v>
      </c>
      <c r="D144" s="46">
        <v>4000</v>
      </c>
      <c r="E144" s="46">
        <v>4000</v>
      </c>
      <c r="F144" s="46">
        <v>4000</v>
      </c>
      <c r="G144" s="46">
        <v>4000</v>
      </c>
      <c r="H144" s="46">
        <v>4000</v>
      </c>
      <c r="I144" s="46">
        <v>4000</v>
      </c>
      <c r="J144" s="46">
        <v>4000</v>
      </c>
      <c r="K144" s="47">
        <v>0</v>
      </c>
      <c r="L144" s="47">
        <v>0</v>
      </c>
      <c r="M144" s="67"/>
      <c r="N144" s="47">
        <v>0</v>
      </c>
      <c r="O144" s="47">
        <v>4000</v>
      </c>
      <c r="P144" s="47"/>
      <c r="Q144" s="47">
        <f t="shared" si="43"/>
        <v>4000</v>
      </c>
      <c r="R144" s="48">
        <f t="shared" si="47"/>
        <v>4000</v>
      </c>
      <c r="S144" s="49"/>
      <c r="T144" s="49" t="str">
        <f>IF(R144-I144&lt;0,R144-I144,"")</f>
        <v/>
      </c>
      <c r="U144" s="19"/>
      <c r="V144" s="4">
        <f t="shared" si="45"/>
        <v>0</v>
      </c>
    </row>
    <row r="145" spans="1:23" ht="94.5" x14ac:dyDescent="0.25">
      <c r="A145" s="72" t="s">
        <v>183</v>
      </c>
      <c r="B145" s="43" t="s">
        <v>20</v>
      </c>
      <c r="C145" s="71" t="s">
        <v>184</v>
      </c>
      <c r="D145" s="46">
        <v>10000</v>
      </c>
      <c r="E145" s="51">
        <v>12834.3</v>
      </c>
      <c r="F145" s="46">
        <v>12834.3</v>
      </c>
      <c r="G145" s="46">
        <v>12834.3</v>
      </c>
      <c r="H145" s="46">
        <v>12834.3</v>
      </c>
      <c r="I145" s="46">
        <v>12834.3</v>
      </c>
      <c r="J145" s="46">
        <v>12834.3</v>
      </c>
      <c r="K145" s="47"/>
      <c r="L145" s="47">
        <v>0</v>
      </c>
      <c r="M145" s="67"/>
      <c r="N145" s="47">
        <v>0</v>
      </c>
      <c r="O145" s="47">
        <v>10000</v>
      </c>
      <c r="P145" s="47"/>
      <c r="Q145" s="47">
        <f t="shared" si="43"/>
        <v>10000</v>
      </c>
      <c r="R145" s="48">
        <f t="shared" si="47"/>
        <v>12834.3</v>
      </c>
      <c r="S145" s="49" t="str">
        <f>IF(R145-I145&gt;0,R145-I145,"")</f>
        <v/>
      </c>
      <c r="T145" s="49" t="str">
        <f>IF(R145-I145&lt;0,R145-I145,"")</f>
        <v/>
      </c>
      <c r="U145" s="19"/>
      <c r="V145" s="4">
        <f t="shared" si="45"/>
        <v>0</v>
      </c>
    </row>
    <row r="146" spans="1:23" s="38" customFormat="1" ht="33.75" customHeight="1" x14ac:dyDescent="0.25">
      <c r="A146" s="34" t="s">
        <v>203</v>
      </c>
      <c r="B146" s="39" t="s">
        <v>20</v>
      </c>
      <c r="C146" s="68">
        <v>0</v>
      </c>
      <c r="D146" s="36">
        <v>409903.00000000006</v>
      </c>
      <c r="E146" s="36">
        <v>482815.4</v>
      </c>
      <c r="F146" s="36">
        <v>482815.4</v>
      </c>
      <c r="G146" s="36">
        <v>482815.4</v>
      </c>
      <c r="H146" s="36">
        <v>482815.4</v>
      </c>
      <c r="I146" s="36">
        <v>482815.4</v>
      </c>
      <c r="J146" s="36">
        <v>482815.4</v>
      </c>
      <c r="K146" s="36">
        <v>77768.960000000006</v>
      </c>
      <c r="L146" s="36">
        <v>18.972527646784727</v>
      </c>
      <c r="M146" s="36">
        <v>75525.738140000001</v>
      </c>
      <c r="N146" s="36">
        <v>2243.2218600000051</v>
      </c>
      <c r="O146" s="36">
        <v>332134.04000000004</v>
      </c>
      <c r="P146" s="36">
        <f t="shared" ref="P146:T146" si="48">P147</f>
        <v>0</v>
      </c>
      <c r="Q146" s="36">
        <f t="shared" si="48"/>
        <v>332134.03999999998</v>
      </c>
      <c r="R146" s="36">
        <f t="shared" si="48"/>
        <v>0</v>
      </c>
      <c r="S146" s="36">
        <f t="shared" si="48"/>
        <v>0</v>
      </c>
      <c r="T146" s="36">
        <f t="shared" si="48"/>
        <v>0</v>
      </c>
      <c r="U146" s="69"/>
      <c r="V146" s="111"/>
      <c r="W146" s="111"/>
    </row>
    <row r="147" spans="1:23" s="38" customFormat="1" x14ac:dyDescent="0.25">
      <c r="A147" s="33" t="s">
        <v>19</v>
      </c>
      <c r="B147" s="39" t="s">
        <v>20</v>
      </c>
      <c r="C147" s="70"/>
      <c r="D147" s="29">
        <v>409903.00000000006</v>
      </c>
      <c r="E147" s="29">
        <v>482815.4</v>
      </c>
      <c r="F147" s="29">
        <v>482815.4</v>
      </c>
      <c r="G147" s="29">
        <v>482815.4</v>
      </c>
      <c r="H147" s="29">
        <v>482815.4</v>
      </c>
      <c r="I147" s="29">
        <v>482815.4</v>
      </c>
      <c r="J147" s="29">
        <v>482815.4</v>
      </c>
      <c r="K147" s="29">
        <v>77768.960000000006</v>
      </c>
      <c r="L147" s="29">
        <v>18.972527646784727</v>
      </c>
      <c r="M147" s="29">
        <v>75525.738140000001</v>
      </c>
      <c r="N147" s="29">
        <v>2243.2218600000051</v>
      </c>
      <c r="O147" s="29">
        <v>332134.04000000004</v>
      </c>
      <c r="P147" s="29">
        <f>SUMIF($B$148:$B$156,"=01",P148:P156)</f>
        <v>0</v>
      </c>
      <c r="Q147" s="29">
        <f>SUMIF($B$148:$B$156,"=01",Q148:Q156)</f>
        <v>332134.03999999998</v>
      </c>
      <c r="R147" s="29">
        <f>SUMIF($B$148:$B$154,"=01",R148:R154)</f>
        <v>0</v>
      </c>
      <c r="S147" s="29">
        <f>SUMIF($B$148:$B$154,"=01",S148:S154)</f>
        <v>0</v>
      </c>
      <c r="T147" s="29">
        <f>SUMIF($B$148:$B$154,"=01",T148:T154)</f>
        <v>0</v>
      </c>
      <c r="U147" s="69"/>
      <c r="V147" s="111"/>
      <c r="W147" s="111"/>
    </row>
    <row r="148" spans="1:23" s="98" customFormat="1" ht="31.5" x14ac:dyDescent="0.25">
      <c r="A148" s="91" t="s">
        <v>185</v>
      </c>
      <c r="B148" s="92"/>
      <c r="C148" s="93">
        <v>0</v>
      </c>
      <c r="D148" s="94">
        <v>206978.5</v>
      </c>
      <c r="E148" s="94">
        <v>245646.40000000002</v>
      </c>
      <c r="F148" s="94">
        <v>245646.40000000002</v>
      </c>
      <c r="G148" s="94">
        <v>245646.40000000002</v>
      </c>
      <c r="H148" s="94">
        <v>245646.40000000002</v>
      </c>
      <c r="I148" s="94">
        <v>245646.40000000002</v>
      </c>
      <c r="J148" s="94">
        <v>245646.40000000002</v>
      </c>
      <c r="K148" s="47">
        <v>46512.390720000003</v>
      </c>
      <c r="L148" s="47">
        <v>22.472088028466729</v>
      </c>
      <c r="M148" s="47">
        <v>44269.168859999998</v>
      </c>
      <c r="N148" s="94">
        <v>2243.2218600000051</v>
      </c>
      <c r="O148" s="95">
        <v>160466.10928</v>
      </c>
      <c r="P148" s="95">
        <f>SUM(P149:P149)</f>
        <v>0</v>
      </c>
      <c r="Q148" s="95">
        <f>SUM(Q149:Q149)</f>
        <v>160466.10928</v>
      </c>
      <c r="R148" s="96"/>
      <c r="S148" s="49"/>
      <c r="T148" s="49"/>
      <c r="U148" s="97"/>
      <c r="V148" s="111"/>
      <c r="W148" s="111"/>
    </row>
    <row r="149" spans="1:23" x14ac:dyDescent="0.25">
      <c r="A149" s="72" t="s">
        <v>186</v>
      </c>
      <c r="B149" s="43" t="s">
        <v>20</v>
      </c>
      <c r="C149" s="71" t="s">
        <v>187</v>
      </c>
      <c r="D149" s="46">
        <v>206978.5</v>
      </c>
      <c r="E149" s="51">
        <v>229057.5</v>
      </c>
      <c r="F149" s="46">
        <v>229057.5</v>
      </c>
      <c r="G149" s="46">
        <v>229057.5</v>
      </c>
      <c r="H149" s="46">
        <v>229057.5</v>
      </c>
      <c r="I149" s="46">
        <v>229057.5</v>
      </c>
      <c r="J149" s="46">
        <v>229057.5</v>
      </c>
      <c r="K149" s="47">
        <v>46512.390720000003</v>
      </c>
      <c r="L149" s="47">
        <v>22.472088028466729</v>
      </c>
      <c r="M149" s="47">
        <v>44269.168859999998</v>
      </c>
      <c r="N149" s="47">
        <v>2243.2218600000051</v>
      </c>
      <c r="O149" s="47">
        <v>160466.10928</v>
      </c>
      <c r="P149" s="47"/>
      <c r="Q149" s="47">
        <f t="shared" si="43"/>
        <v>160466.10928</v>
      </c>
      <c r="R149" s="48"/>
      <c r="S149" s="49"/>
      <c r="T149" s="49"/>
      <c r="U149" s="19"/>
      <c r="V149" s="111"/>
      <c r="W149" s="111"/>
    </row>
    <row r="150" spans="1:23" ht="126" x14ac:dyDescent="0.25">
      <c r="A150" s="54" t="s">
        <v>188</v>
      </c>
      <c r="B150" s="43" t="s">
        <v>20</v>
      </c>
      <c r="C150" s="71" t="s">
        <v>189</v>
      </c>
      <c r="D150" s="46">
        <v>2896.8</v>
      </c>
      <c r="E150" s="51">
        <v>900.80000000000018</v>
      </c>
      <c r="F150" s="46">
        <v>900.80000000000018</v>
      </c>
      <c r="G150" s="46">
        <v>900.80000000000018</v>
      </c>
      <c r="H150" s="46">
        <v>900.80000000000018</v>
      </c>
      <c r="I150" s="46">
        <v>900.80000000000018</v>
      </c>
      <c r="J150" s="46">
        <v>900.80000000000018</v>
      </c>
      <c r="K150" s="47">
        <v>0</v>
      </c>
      <c r="L150" s="47">
        <v>0</v>
      </c>
      <c r="M150" s="47"/>
      <c r="N150" s="47">
        <v>0</v>
      </c>
      <c r="O150" s="47">
        <v>2896.8</v>
      </c>
      <c r="P150" s="47"/>
      <c r="Q150" s="47">
        <f t="shared" si="43"/>
        <v>2896.8</v>
      </c>
      <c r="R150" s="96"/>
      <c r="S150" s="49"/>
      <c r="T150" s="49"/>
      <c r="U150" s="19"/>
      <c r="V150" s="4">
        <f t="shared" ref="V150" si="49">D150-O150</f>
        <v>0</v>
      </c>
    </row>
    <row r="151" spans="1:23" ht="63" x14ac:dyDescent="0.25">
      <c r="A151" s="50" t="s">
        <v>190</v>
      </c>
      <c r="B151" s="43" t="s">
        <v>20</v>
      </c>
      <c r="C151" s="71" t="s">
        <v>191</v>
      </c>
      <c r="D151" s="46">
        <v>67015.600000000006</v>
      </c>
      <c r="E151" s="51">
        <v>67766.600000000006</v>
      </c>
      <c r="F151" s="46">
        <v>67766.600000000006</v>
      </c>
      <c r="G151" s="46">
        <v>67766.600000000006</v>
      </c>
      <c r="H151" s="46">
        <v>67766.600000000006</v>
      </c>
      <c r="I151" s="46">
        <v>67766.600000000006</v>
      </c>
      <c r="J151" s="46">
        <v>67766.600000000006</v>
      </c>
      <c r="K151" s="47">
        <v>98.449280000000002</v>
      </c>
      <c r="L151" s="47">
        <v>0.14690501912987422</v>
      </c>
      <c r="M151" s="47">
        <v>98.449280000000002</v>
      </c>
      <c r="N151" s="47">
        <v>0</v>
      </c>
      <c r="O151" s="47">
        <v>66917.150720000005</v>
      </c>
      <c r="P151" s="47"/>
      <c r="Q151" s="47">
        <f t="shared" si="43"/>
        <v>66917.150720000005</v>
      </c>
      <c r="R151" s="96"/>
      <c r="S151" s="49"/>
      <c r="T151" s="49"/>
      <c r="U151" s="80"/>
      <c r="V151" s="111"/>
      <c r="W151" s="111"/>
    </row>
    <row r="152" spans="1:23" ht="78.75" x14ac:dyDescent="0.25">
      <c r="A152" s="50" t="s">
        <v>192</v>
      </c>
      <c r="B152" s="43" t="s">
        <v>20</v>
      </c>
      <c r="C152" s="71" t="s">
        <v>193</v>
      </c>
      <c r="D152" s="46">
        <v>1501.5</v>
      </c>
      <c r="E152" s="51">
        <v>2446.5</v>
      </c>
      <c r="F152" s="46">
        <v>2446.5</v>
      </c>
      <c r="G152" s="46">
        <v>2446.5</v>
      </c>
      <c r="H152" s="46">
        <v>2446.5</v>
      </c>
      <c r="I152" s="46">
        <v>2446.5</v>
      </c>
      <c r="J152" s="46">
        <v>2446.5</v>
      </c>
      <c r="K152" s="47">
        <v>88.65</v>
      </c>
      <c r="L152" s="47">
        <v>5.9040959040959047</v>
      </c>
      <c r="M152" s="47">
        <v>88.65</v>
      </c>
      <c r="N152" s="47">
        <v>0</v>
      </c>
      <c r="O152" s="47">
        <v>1412.85</v>
      </c>
      <c r="P152" s="47"/>
      <c r="Q152" s="47">
        <f t="shared" si="43"/>
        <v>1412.85</v>
      </c>
      <c r="R152" s="96"/>
      <c r="S152" s="49"/>
      <c r="T152" s="49"/>
      <c r="U152" s="19"/>
      <c r="V152" s="111"/>
      <c r="W152" s="111"/>
    </row>
    <row r="153" spans="1:23" x14ac:dyDescent="0.25">
      <c r="A153" s="50" t="s">
        <v>194</v>
      </c>
      <c r="B153" s="43" t="s">
        <v>20</v>
      </c>
      <c r="C153" s="71" t="s">
        <v>195</v>
      </c>
      <c r="D153" s="46">
        <v>9027.5</v>
      </c>
      <c r="E153" s="51">
        <v>1200</v>
      </c>
      <c r="F153" s="46">
        <v>1200</v>
      </c>
      <c r="G153" s="46">
        <v>1200</v>
      </c>
      <c r="H153" s="46">
        <v>1200</v>
      </c>
      <c r="I153" s="46">
        <v>1200</v>
      </c>
      <c r="J153" s="46">
        <v>1200</v>
      </c>
      <c r="K153" s="47"/>
      <c r="L153" s="47">
        <v>0</v>
      </c>
      <c r="M153" s="47"/>
      <c r="N153" s="47">
        <v>0</v>
      </c>
      <c r="O153" s="47">
        <v>9027.5</v>
      </c>
      <c r="P153" s="47"/>
      <c r="Q153" s="47">
        <f t="shared" si="43"/>
        <v>9027.5</v>
      </c>
      <c r="R153" s="96"/>
      <c r="S153" s="49"/>
      <c r="T153" s="49"/>
      <c r="U153" s="19"/>
      <c r="V153" s="4">
        <f>D153-O153</f>
        <v>0</v>
      </c>
    </row>
    <row r="154" spans="1:23" ht="47.25" x14ac:dyDescent="0.25">
      <c r="A154" s="72" t="s">
        <v>196</v>
      </c>
      <c r="B154" s="43" t="s">
        <v>20</v>
      </c>
      <c r="C154" s="71" t="s">
        <v>197</v>
      </c>
      <c r="D154" s="46">
        <v>122204.2</v>
      </c>
      <c r="E154" s="51">
        <v>134968.1</v>
      </c>
      <c r="F154" s="46">
        <v>134968.1</v>
      </c>
      <c r="G154" s="46">
        <v>134968.1</v>
      </c>
      <c r="H154" s="46">
        <v>134968.1</v>
      </c>
      <c r="I154" s="46">
        <v>134968.1</v>
      </c>
      <c r="J154" s="46">
        <v>134968.1</v>
      </c>
      <c r="K154" s="47">
        <v>30999.75</v>
      </c>
      <c r="L154" s="47">
        <v>25.367172323046184</v>
      </c>
      <c r="M154" s="47">
        <v>30999.75</v>
      </c>
      <c r="N154" s="99">
        <v>0</v>
      </c>
      <c r="O154" s="47">
        <v>91204.45</v>
      </c>
      <c r="P154" s="47"/>
      <c r="Q154" s="47">
        <f t="shared" si="43"/>
        <v>91204.45</v>
      </c>
      <c r="R154" s="96"/>
      <c r="S154" s="49"/>
      <c r="T154" s="49"/>
      <c r="U154" s="19"/>
      <c r="V154" s="111"/>
      <c r="W154" s="111"/>
    </row>
    <row r="155" spans="1:23" ht="31.5" x14ac:dyDescent="0.25">
      <c r="A155" s="72" t="s">
        <v>198</v>
      </c>
      <c r="B155" s="43" t="s">
        <v>20</v>
      </c>
      <c r="C155" s="71" t="s">
        <v>199</v>
      </c>
      <c r="D155" s="46"/>
      <c r="E155" s="51">
        <v>500</v>
      </c>
      <c r="F155" s="46">
        <v>500</v>
      </c>
      <c r="G155" s="46">
        <v>500</v>
      </c>
      <c r="H155" s="46">
        <v>500</v>
      </c>
      <c r="I155" s="46">
        <v>500</v>
      </c>
      <c r="J155" s="46">
        <v>500</v>
      </c>
      <c r="K155" s="47"/>
      <c r="L155" s="47"/>
      <c r="M155" s="47"/>
      <c r="N155" s="99"/>
      <c r="O155" s="47">
        <v>0</v>
      </c>
      <c r="P155" s="100"/>
      <c r="Q155" s="47">
        <f t="shared" si="43"/>
        <v>0</v>
      </c>
      <c r="R155" s="101"/>
      <c r="S155" s="49"/>
      <c r="T155" s="49"/>
      <c r="U155" s="102"/>
      <c r="V155" s="4">
        <f>D155-O155</f>
        <v>0</v>
      </c>
    </row>
    <row r="156" spans="1:23" ht="78.75" x14ac:dyDescent="0.25">
      <c r="A156" s="90" t="s">
        <v>200</v>
      </c>
      <c r="B156" s="43" t="s">
        <v>20</v>
      </c>
      <c r="C156" s="71" t="s">
        <v>201</v>
      </c>
      <c r="D156" s="46">
        <v>278.89999999999998</v>
      </c>
      <c r="E156" s="51">
        <v>307.39999999999998</v>
      </c>
      <c r="F156" s="46">
        <v>307.39999999999998</v>
      </c>
      <c r="G156" s="46">
        <v>307.39999999999998</v>
      </c>
      <c r="H156" s="46">
        <v>307.39999999999998</v>
      </c>
      <c r="I156" s="46">
        <v>307.39999999999998</v>
      </c>
      <c r="J156" s="46">
        <v>307.39999999999998</v>
      </c>
      <c r="K156" s="47">
        <v>69.72</v>
      </c>
      <c r="L156" s="47">
        <v>24.998207242739333</v>
      </c>
      <c r="M156" s="47">
        <v>69.72</v>
      </c>
      <c r="N156" s="47">
        <v>0</v>
      </c>
      <c r="O156" s="47">
        <v>209.17999999999998</v>
      </c>
      <c r="P156" s="100"/>
      <c r="Q156" s="47">
        <f t="shared" si="43"/>
        <v>209.17999999999998</v>
      </c>
      <c r="R156" s="101"/>
      <c r="S156" s="49"/>
      <c r="T156" s="49"/>
      <c r="V156" s="111"/>
      <c r="W156" s="111"/>
    </row>
    <row r="157" spans="1:23" x14ac:dyDescent="0.25">
      <c r="A157" s="103"/>
      <c r="B157" s="104"/>
      <c r="C157" s="105"/>
      <c r="D157" s="105"/>
      <c r="E157" s="106"/>
      <c r="F157" s="106"/>
      <c r="G157" s="106"/>
      <c r="H157" s="106"/>
      <c r="I157" s="107"/>
      <c r="J157" s="107"/>
      <c r="K157" s="107"/>
      <c r="L157" s="107"/>
      <c r="M157" s="108"/>
      <c r="O157" s="107"/>
      <c r="P157" s="107"/>
      <c r="Q157" s="107"/>
    </row>
    <row r="158" spans="1:23" x14ac:dyDescent="0.25">
      <c r="A158" s="103"/>
      <c r="B158" s="104"/>
      <c r="C158" s="105"/>
      <c r="D158" s="105"/>
      <c r="E158" s="106"/>
      <c r="F158" s="106"/>
      <c r="G158" s="106"/>
      <c r="H158" s="106"/>
      <c r="I158" s="107"/>
      <c r="J158" s="107"/>
      <c r="K158" s="107"/>
      <c r="L158" s="107"/>
      <c r="M158" s="108"/>
      <c r="O158" s="107"/>
      <c r="P158" s="107"/>
      <c r="Q158" s="107"/>
    </row>
    <row r="159" spans="1:23" x14ac:dyDescent="0.25">
      <c r="A159" s="103"/>
      <c r="B159" s="104"/>
      <c r="C159" s="103"/>
      <c r="D159" s="103"/>
    </row>
    <row r="160" spans="1:23" x14ac:dyDescent="0.25">
      <c r="A160" s="103"/>
      <c r="B160" s="104"/>
      <c r="C160" s="103"/>
      <c r="D160" s="103"/>
    </row>
    <row r="161" spans="1:4" x14ac:dyDescent="0.25">
      <c r="A161" s="103"/>
      <c r="B161" s="104"/>
      <c r="C161" s="103"/>
      <c r="D161" s="103"/>
    </row>
    <row r="162" spans="1:4" x14ac:dyDescent="0.25">
      <c r="A162" s="109"/>
      <c r="B162" s="104"/>
      <c r="C162" s="103"/>
      <c r="D162" s="103"/>
    </row>
    <row r="163" spans="1:4" x14ac:dyDescent="0.25">
      <c r="A163" s="103"/>
      <c r="B163" s="104"/>
      <c r="C163" s="103"/>
      <c r="D163" s="103"/>
    </row>
    <row r="164" spans="1:4" x14ac:dyDescent="0.25">
      <c r="A164" s="103"/>
      <c r="B164" s="104"/>
      <c r="C164" s="103"/>
      <c r="D164" s="103"/>
    </row>
    <row r="165" spans="1:4" x14ac:dyDescent="0.25">
      <c r="A165" s="103"/>
      <c r="B165" s="104"/>
      <c r="C165" s="103"/>
      <c r="D165" s="103"/>
    </row>
    <row r="166" spans="1:4" x14ac:dyDescent="0.25">
      <c r="A166" s="103"/>
      <c r="B166" s="104"/>
      <c r="C166" s="103"/>
      <c r="D166" s="103"/>
    </row>
    <row r="167" spans="1:4" x14ac:dyDescent="0.25">
      <c r="A167" s="103"/>
      <c r="B167" s="104"/>
      <c r="C167" s="103"/>
      <c r="D167" s="103"/>
    </row>
    <row r="168" spans="1:4" x14ac:dyDescent="0.25">
      <c r="A168" s="103"/>
      <c r="B168" s="104"/>
      <c r="C168" s="103"/>
      <c r="D168" s="103"/>
    </row>
    <row r="169" spans="1:4" x14ac:dyDescent="0.25">
      <c r="A169" s="103"/>
      <c r="B169" s="104"/>
      <c r="C169" s="103"/>
      <c r="D169" s="103"/>
    </row>
    <row r="170" spans="1:4" x14ac:dyDescent="0.25">
      <c r="A170" s="103"/>
      <c r="B170" s="104"/>
      <c r="C170" s="103"/>
      <c r="D170" s="103"/>
    </row>
    <row r="171" spans="1:4" x14ac:dyDescent="0.25">
      <c r="A171" s="103"/>
      <c r="B171" s="104"/>
      <c r="C171" s="103"/>
      <c r="D171" s="103"/>
    </row>
    <row r="172" spans="1:4" x14ac:dyDescent="0.25">
      <c r="A172" s="103"/>
      <c r="B172" s="104"/>
      <c r="C172" s="103"/>
      <c r="D172" s="103"/>
    </row>
    <row r="173" spans="1:4" x14ac:dyDescent="0.25">
      <c r="A173" s="103"/>
      <c r="B173" s="104"/>
      <c r="C173" s="103"/>
      <c r="D173" s="103"/>
    </row>
    <row r="174" spans="1:4" x14ac:dyDescent="0.25">
      <c r="A174" s="103"/>
      <c r="B174" s="104"/>
      <c r="C174" s="103"/>
      <c r="D174" s="103"/>
    </row>
  </sheetData>
  <autoFilter ref="A7:U156"/>
  <mergeCells count="24">
    <mergeCell ref="U5:U6"/>
    <mergeCell ref="U104:U105"/>
    <mergeCell ref="U107:U108"/>
    <mergeCell ref="N5:N6"/>
    <mergeCell ref="O5:O6"/>
    <mergeCell ref="P5:P6"/>
    <mergeCell ref="Q5:Q6"/>
    <mergeCell ref="R5:R6"/>
    <mergeCell ref="S5:T5"/>
    <mergeCell ref="M5:M6"/>
    <mergeCell ref="A1:O1"/>
    <mergeCell ref="A2:O2"/>
    <mergeCell ref="A3:O3"/>
    <mergeCell ref="A5:A6"/>
    <mergeCell ref="B5:B6"/>
    <mergeCell ref="C5:C6"/>
    <mergeCell ref="D5:D6"/>
    <mergeCell ref="E5:E6"/>
    <mergeCell ref="F5:F6"/>
    <mergeCell ref="G5:G6"/>
    <mergeCell ref="H5:H6"/>
    <mergeCell ref="I5:I6"/>
    <mergeCell ref="J5:J6"/>
    <mergeCell ref="K5:L5"/>
  </mergeCells>
  <printOptions horizontalCentered="1"/>
  <pageMargins left="0.15748031496062992" right="0.19685039370078741" top="0.31496062992125984" bottom="0.35433070866141736" header="0.15748031496062992" footer="0.19685039370078741"/>
  <pageSetup paperSize="9" scale="65"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vt:lpstr>
      <vt:lpstr>край!Заголовки_для_печати</vt:lpstr>
      <vt:lpstr>край!Область_печати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 Черных</dc:creator>
  <cp:lastModifiedBy>Ольга В. Черных</cp:lastModifiedBy>
  <cp:lastPrinted>2020-04-08T08:06:25Z</cp:lastPrinted>
  <dcterms:created xsi:type="dcterms:W3CDTF">2020-04-07T08:05:06Z</dcterms:created>
  <dcterms:modified xsi:type="dcterms:W3CDTF">2020-04-08T08:06:25Z</dcterms:modified>
</cp:coreProperties>
</file>